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ETUP" sheetId="2" state="visible" r:id="rId2"/>
    <sheet xmlns:r="http://schemas.openxmlformats.org/officeDocument/2006/relationships" name="TRANSACTIONS" sheetId="3" state="visible" r:id="rId3"/>
    <sheet xmlns:r="http://schemas.openxmlformats.org/officeDocument/2006/relationships" name="ENGINE" sheetId="4" state="hidden" r:id="rId4"/>
    <sheet xmlns:r="http://schemas.openxmlformats.org/officeDocument/2006/relationships" name="DASHBOARD" sheetId="5" state="visible" r:id="rId5"/>
    <sheet xmlns:r="http://schemas.openxmlformats.org/officeDocument/2006/relationships" name="BILLS" sheetId="6" state="visible" r:id="rId6"/>
  </sheets>
  <definedNames>
    <definedName name="BudgetYear">SETUP!$C$6</definedName>
    <definedName name="Household">SETUP!$C$9</definedName>
    <definedName name="CategoryList">SETUP!$B$13:$B$31</definedName>
    <definedName name="CatGroupTable">SETUP!$B$13:$C$31</definedName>
    <definedName name="AccountList">SETUP!$F$13:$F$16</definedName>
    <definedName name="PayMethodList">SETUP!$J$13:$J$17</definedName>
    <definedName name="TypeList">SETUP!$L$13:$L$15</definedName>
    <definedName name="GroupList">SETUP!$M$13:$M$16</definedName>
    <definedName name="YesNoList">SETUP!$N$13:$N$14</definedName>
    <definedName name="TxDate">TRANSACTIONS!$B$5:$B$600</definedName>
    <definedName name="TxType">TRANSACTIONS!$D$5:$D$600</definedName>
    <definedName name="TxCategory">TRANSACTIONS!$E$5:$E$600</definedName>
    <definedName name="TxGroup">TRANSACTIONS!$F$5:$F$600</definedName>
    <definedName name="TxAmount">TRANSACTIONS!$K$5:$K$600</definedName>
    <definedName name="_xlnm.Print_Area" localSheetId="0">'START HERE'!$A$1:$G$55</definedName>
    <definedName name="_xlnm.Print_Area" localSheetId="1">'SETUP'!$A$1:$N$40</definedName>
    <definedName name="_xlnm.Print_Area" localSheetId="2">'TRANSACTIONS'!$A$1:$M$380</definedName>
    <definedName name="_xlnm.Print_Area" localSheetId="4">'DASHBOARD'!$A$1:$N$62</definedName>
    <definedName name="_xlnm.Print_Area" localSheetId="5">'BILLS'!$A$1:$J$40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&quot;$&quot;#,##0"/>
    <numFmt numFmtId="165" formatCode="yyyy-mm-dd"/>
    <numFmt numFmtId="166" formatCode="&quot;$&quot;#,##0.00"/>
    <numFmt numFmtId="167" formatCode="0.0%"/>
    <numFmt numFmtId="168" formatCode="0&quot; / 100&quot;"/>
  </numFmts>
  <fonts count="22">
    <font>
      <name val="Calibri"/>
      <family val="2"/>
      <color theme="1"/>
      <sz val="11"/>
      <scheme val="minor"/>
    </font>
    <font>
      <name val="Georgia"/>
      <b val="1"/>
      <color rgb="005E6E50"/>
      <sz val="34"/>
    </font>
    <font>
      <name val="Arial"/>
      <color rgb="00C49A8C"/>
      <sz val="11"/>
    </font>
    <font>
      <name val="Arial"/>
      <color rgb="0033352F"/>
      <sz val="10.5"/>
    </font>
    <font>
      <name val="Georgia"/>
      <b val="1"/>
      <color rgb="00FFFFFF"/>
      <sz val="12"/>
    </font>
    <font>
      <name val="Arial"/>
      <color rgb="0033352F"/>
      <sz val="10"/>
    </font>
    <font>
      <name val="Arial"/>
      <b val="1"/>
      <color rgb="00FFFFFF"/>
      <sz val="11"/>
    </font>
    <font>
      <name val="Georgia"/>
      <b val="1"/>
      <color rgb="00FFFFFF"/>
      <sz val="20"/>
    </font>
    <font>
      <name val="Arial"/>
      <i val="1"/>
      <color rgb="008A8B82"/>
      <sz val="9"/>
    </font>
    <font>
      <name val="Georgia"/>
      <b val="1"/>
      <color rgb="005E6E50"/>
      <sz val="11"/>
    </font>
    <font>
      <name val="Arial"/>
      <b val="1"/>
      <color rgb="0033352F"/>
      <sz val="10"/>
    </font>
    <font>
      <name val="Arial"/>
      <b val="1"/>
      <color rgb="00FFFFFF"/>
      <sz val="9.5"/>
    </font>
    <font>
      <name val="Arial"/>
      <color rgb="0033352F"/>
      <sz val="9.5"/>
    </font>
    <font>
      <name val="Arial"/>
      <color rgb="008A8B82"/>
      <sz val="9.5"/>
    </font>
    <font>
      <name val="Arial"/>
      <b val="1"/>
      <color rgb="00B5654C"/>
      <sz val="10"/>
    </font>
    <font>
      <name val="Arial"/>
      <b val="1"/>
      <color rgb="00FFFFFF"/>
      <sz val="10"/>
    </font>
    <font>
      <name val="Arial"/>
      <i val="1"/>
      <color rgb="008A8B82"/>
      <sz val="10"/>
    </font>
    <font>
      <name val="Arial"/>
      <b val="1"/>
      <color rgb="00FFFFFF"/>
      <sz val="8.5"/>
    </font>
    <font>
      <name val="Georgia"/>
      <b val="1"/>
      <color rgb="0033352F"/>
      <sz val="18"/>
    </font>
    <font>
      <name val="Arial"/>
      <b val="1"/>
      <color rgb="005E6E50"/>
      <sz val="10"/>
    </font>
    <font>
      <name val="Arial"/>
      <b val="1"/>
      <color rgb="0033352F"/>
      <sz val="11"/>
    </font>
    <font>
      <name val="Arial"/>
      <b val="1"/>
      <color rgb="00B5654C"/>
      <sz val="11"/>
    </font>
  </fonts>
  <fills count="10">
    <fill>
      <patternFill/>
    </fill>
    <fill>
      <patternFill patternType="gray125"/>
    </fill>
    <fill>
      <patternFill patternType="solid">
        <fgColor rgb="00FAF6EE"/>
      </patternFill>
    </fill>
    <fill>
      <patternFill patternType="solid">
        <fgColor rgb="005E6E50"/>
      </patternFill>
    </fill>
    <fill>
      <patternFill patternType="solid">
        <fgColor rgb="007C8C6A"/>
      </patternFill>
    </fill>
    <fill>
      <patternFill patternType="solid">
        <fgColor rgb="0094A47F"/>
      </patternFill>
    </fill>
    <fill>
      <patternFill patternType="solid">
        <fgColor rgb="00C49A8C"/>
      </patternFill>
    </fill>
    <fill>
      <patternFill patternType="solid">
        <fgColor rgb="00D2A99B"/>
      </patternFill>
    </fill>
    <fill>
      <patternFill patternType="solid">
        <fgColor rgb="00E4E9DC"/>
      </patternFill>
    </fill>
    <fill>
      <patternFill patternType="solid">
        <fgColor rgb="00FFFFFF"/>
      </patternFill>
    </fill>
  </fills>
  <borders count="4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left style="thin">
        <color rgb="00C7D0B9"/>
      </left>
      <right style="thin">
        <color rgb="00C7D0B9"/>
      </right>
      <top style="thin">
        <color rgb="00C7D0B9"/>
      </top>
      <bottom style="thin">
        <color rgb="00C7D0B9"/>
      </bottom>
    </border>
    <border>
      <left style="thin">
        <color rgb="007C8C6A"/>
      </left>
      <right style="thin">
        <color rgb="007C8C6A"/>
      </right>
      <top style="thin">
        <color rgb="007C8C6A"/>
      </top>
      <bottom style="thin">
        <color rgb="007C8C6A"/>
      </bottom>
    </border>
  </borders>
  <cellStyleXfs count="1">
    <xf numFmtId="0" fontId="0" fillId="0" borderId="0"/>
  </cellStyleXfs>
  <cellXfs count="72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/>
    </xf>
    <xf numFmtId="0" fontId="0" fillId="3" borderId="0" pivotButton="0" quotePrefix="0" xfId="0"/>
    <xf numFmtId="0" fontId="5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3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9" fillId="2" borderId="0" applyAlignment="1" pivotButton="0" quotePrefix="0" xfId="0">
      <alignment horizontal="left" vertical="center"/>
    </xf>
    <xf numFmtId="0" fontId="10" fillId="8" borderId="2" applyAlignment="1" pivotButton="0" quotePrefix="0" xfId="0">
      <alignment horizontal="left" vertical="center"/>
    </xf>
    <xf numFmtId="0" fontId="5" fillId="9" borderId="2" applyAlignment="1" pivotButton="0" quotePrefix="0" xfId="0">
      <alignment horizontal="left" vertical="center"/>
    </xf>
    <xf numFmtId="0" fontId="11" fillId="3" borderId="3" applyAlignment="1" pivotButton="0" quotePrefix="0" xfId="0">
      <alignment horizontal="center" vertical="center" wrapText="1"/>
    </xf>
    <xf numFmtId="0" fontId="5" fillId="9" borderId="2" applyAlignment="1" pivotButton="0" quotePrefix="0" xfId="0">
      <alignment horizontal="center" vertical="center"/>
    </xf>
    <xf numFmtId="164" fontId="5" fillId="9" borderId="2" applyAlignment="1" pivotButton="0" quotePrefix="0" xfId="0">
      <alignment horizontal="right" vertical="center"/>
    </xf>
    <xf numFmtId="0" fontId="5" fillId="8" borderId="2" applyAlignment="1" pivotButton="0" quotePrefix="0" xfId="0">
      <alignment horizontal="left" vertical="center"/>
    </xf>
    <xf numFmtId="0" fontId="5" fillId="8" borderId="2" applyAlignment="1" pivotButton="0" quotePrefix="0" xfId="0">
      <alignment horizontal="center" vertical="center"/>
    </xf>
    <xf numFmtId="164" fontId="5" fillId="8" borderId="2" applyAlignment="1" pivotButton="0" quotePrefix="0" xfId="0">
      <alignment horizontal="right" vertical="center"/>
    </xf>
    <xf numFmtId="165" fontId="12" fillId="2" borderId="0" applyAlignment="1" pivotButton="0" quotePrefix="0" xfId="0">
      <alignment horizontal="center" vertical="center"/>
    </xf>
    <xf numFmtId="0" fontId="12" fillId="2" borderId="0" applyAlignment="1" pivotButton="0" quotePrefix="0" xfId="0">
      <alignment horizontal="center" vertical="center"/>
    </xf>
    <xf numFmtId="0" fontId="12" fillId="2" borderId="0" pivotButton="0" quotePrefix="0" xfId="0"/>
    <xf numFmtId="166" fontId="12" fillId="2" borderId="0" applyAlignment="1" pivotButton="0" quotePrefix="0" xfId="0">
      <alignment horizontal="right" vertical="center"/>
    </xf>
    <xf numFmtId="0" fontId="13" fillId="2" borderId="0" pivotButton="0" quotePrefix="0" xfId="0"/>
    <xf numFmtId="165" fontId="12" fillId="8" borderId="0" applyAlignment="1" pivotButton="0" quotePrefix="0" xfId="0">
      <alignment horizontal="center" vertical="center"/>
    </xf>
    <xf numFmtId="0" fontId="12" fillId="8" borderId="0" applyAlignment="1" pivotButton="0" quotePrefix="0" xfId="0">
      <alignment horizontal="center" vertical="center"/>
    </xf>
    <xf numFmtId="0" fontId="12" fillId="8" borderId="0" pivotButton="0" quotePrefix="0" xfId="0"/>
    <xf numFmtId="166" fontId="12" fillId="8" borderId="0" applyAlignment="1" pivotButton="0" quotePrefix="0" xfId="0">
      <alignment horizontal="right" vertical="center"/>
    </xf>
    <xf numFmtId="0" fontId="13" fillId="8" borderId="0" pivotButton="0" quotePrefix="0" xfId="0"/>
    <xf numFmtId="165" fontId="12" fillId="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/>
    </xf>
    <xf numFmtId="0" fontId="12" fillId="0" borderId="0" pivotButton="0" quotePrefix="0" xfId="0"/>
    <xf numFmtId="166" fontId="12" fillId="0" borderId="0" applyAlignment="1" pivotButton="0" quotePrefix="0" xfId="0">
      <alignment horizontal="right" vertical="center"/>
    </xf>
    <xf numFmtId="0" fontId="13" fillId="0" borderId="0" pivotButton="0" quotePrefix="0" xfId="0"/>
    <xf numFmtId="165" fontId="0" fillId="8" borderId="0" pivotButton="0" quotePrefix="0" xfId="0"/>
    <xf numFmtId="0" fontId="0" fillId="8" borderId="0" pivotButton="0" quotePrefix="0" xfId="0"/>
    <xf numFmtId="166" fontId="0" fillId="8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14" fillId="0" borderId="0" pivotButton="0" quotePrefix="0" xfId="0"/>
    <xf numFmtId="0" fontId="15" fillId="3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164" fontId="0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164" fontId="10" fillId="0" borderId="0" pivotButton="0" quotePrefix="0" xfId="0"/>
    <xf numFmtId="0" fontId="16" fillId="2" borderId="0" applyAlignment="1" pivotButton="0" quotePrefix="0" xfId="0">
      <alignment horizontal="left" vertical="center"/>
    </xf>
    <xf numFmtId="0" fontId="17" fillId="4" borderId="2" applyAlignment="1" pivotButton="0" quotePrefix="0" xfId="0">
      <alignment horizontal="center" vertical="center"/>
    </xf>
    <xf numFmtId="0" fontId="0" fillId="4" borderId="2" pivotButton="0" quotePrefix="0" xfId="0"/>
    <xf numFmtId="0" fontId="17" fillId="6" borderId="2" applyAlignment="1" pivotButton="0" quotePrefix="0" xfId="0">
      <alignment horizontal="center" vertical="center"/>
    </xf>
    <xf numFmtId="0" fontId="0" fillId="6" borderId="2" pivotButton="0" quotePrefix="0" xfId="0"/>
    <xf numFmtId="0" fontId="17" fillId="3" borderId="2" applyAlignment="1" pivotButton="0" quotePrefix="0" xfId="0">
      <alignment horizontal="center" vertical="center"/>
    </xf>
    <xf numFmtId="0" fontId="0" fillId="3" borderId="2" pivotButton="0" quotePrefix="0" xfId="0"/>
    <xf numFmtId="0" fontId="17" fillId="5" borderId="2" applyAlignment="1" pivotButton="0" quotePrefix="0" xfId="0">
      <alignment horizontal="center" vertical="center"/>
    </xf>
    <xf numFmtId="0" fontId="0" fillId="5" borderId="2" pivotButton="0" quotePrefix="0" xfId="0"/>
    <xf numFmtId="0" fontId="17" fillId="7" borderId="2" applyAlignment="1" pivotButton="0" quotePrefix="0" xfId="0">
      <alignment horizontal="center" vertical="center"/>
    </xf>
    <xf numFmtId="0" fontId="0" fillId="7" borderId="2" pivotButton="0" quotePrefix="0" xfId="0"/>
    <xf numFmtId="164" fontId="18" fillId="9" borderId="2" applyAlignment="1" pivotButton="0" quotePrefix="0" xfId="0">
      <alignment horizontal="center" vertical="center"/>
    </xf>
    <xf numFmtId="0" fontId="0" fillId="0" borderId="2" pivotButton="0" quotePrefix="0" xfId="0"/>
    <xf numFmtId="167" fontId="18" fillId="9" borderId="2" applyAlignment="1" pivotButton="0" quotePrefix="0" xfId="0">
      <alignment horizontal="center" vertical="center"/>
    </xf>
    <xf numFmtId="168" fontId="18" fillId="9" borderId="2" applyAlignment="1" pivotButton="0" quotePrefix="0" xfId="0">
      <alignment horizontal="center" vertical="center"/>
    </xf>
    <xf numFmtId="165" fontId="5" fillId="8" borderId="2" applyAlignment="1" pivotButton="0" quotePrefix="0" xfId="0">
      <alignment horizontal="center" vertical="center"/>
    </xf>
    <xf numFmtId="0" fontId="10" fillId="8" borderId="2" applyAlignment="1" pivotButton="0" quotePrefix="0" xfId="0">
      <alignment horizontal="center" vertical="center"/>
    </xf>
    <xf numFmtId="0" fontId="0" fillId="9" borderId="2" pivotButton="0" quotePrefix="0" xfId="0"/>
    <xf numFmtId="0" fontId="19" fillId="2" borderId="0" pivotButton="0" quotePrefix="0" xfId="0"/>
    <xf numFmtId="164" fontId="20" fillId="2" borderId="0" applyAlignment="1" pivotButton="0" quotePrefix="0" xfId="0">
      <alignment horizontal="right" vertical="center"/>
    </xf>
    <xf numFmtId="164" fontId="21" fillId="2" borderId="0" applyAlignment="1" pivotButton="0" quotePrefix="0" xfId="0">
      <alignment horizontal="right" vertical="center"/>
    </xf>
  </cellXfs>
  <cellStyles count="1">
    <cellStyle name="Normal" xfId="0" builtinId="0" hidden="0"/>
  </cellStyles>
  <dxfs count="4">
    <dxf>
      <font>
        <name val="Arial"/>
        <b val="1"/>
        <color rgb="006E8B5A"/>
        <sz val="10"/>
      </font>
      <fill>
        <patternFill patternType="solid">
          <fgColor rgb="00E4EFDD"/>
        </patternFill>
      </fill>
    </dxf>
    <dxf>
      <font>
        <name val="Arial"/>
        <b val="1"/>
        <color rgb="00B5654C"/>
        <sz val="10"/>
      </font>
      <fill>
        <patternFill patternType="solid">
          <fgColor rgb="00F4E0DA"/>
        </patternFill>
      </fill>
    </dxf>
    <dxf>
      <font>
        <name val="Arial"/>
        <b val="1"/>
        <color rgb="00C99A3F"/>
        <sz val="10"/>
      </font>
      <fill>
        <patternFill patternType="solid">
          <fgColor rgb="00F7EEDB"/>
        </patternFill>
      </fill>
    </dxf>
    <dxf>
      <font>
        <name val="Arial"/>
        <b val="1"/>
        <color rgb="007C8C6A"/>
        <sz val="10"/>
      </font>
      <fill>
        <patternFill patternType="solid">
          <fgColor rgb="00E9EC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vs Expenses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'ENGINE'!B3</f>
            </strRef>
          </tx>
          <spPr>
            <a:solidFill xmlns:a="http://schemas.openxmlformats.org/drawingml/2006/main">
              <a:srgbClr val="7C8C6A"/>
            </a:solidFill>
            <a:ln xmlns:a="http://schemas.openxmlformats.org/drawingml/2006/main">
              <a:prstDash val="solid"/>
            </a:ln>
          </spPr>
          <cat>
            <numRef>
              <f>'ENGINE'!$A$4:$A$15</f>
            </numRef>
          </cat>
          <val>
            <numRef>
              <f>'ENGINE'!$B$4:$B$15</f>
            </numRef>
          </val>
        </ser>
        <ser>
          <idx val="1"/>
          <order val="1"/>
          <tx>
            <strRef>
              <f>'ENGINE'!C3</f>
            </strRef>
          </tx>
          <spPr>
            <a:solidFill xmlns:a="http://schemas.openxmlformats.org/drawingml/2006/main">
              <a:srgbClr val="C49A8C"/>
            </a:solidFill>
            <a:ln xmlns:a="http://schemas.openxmlformats.org/drawingml/2006/main">
              <a:prstDash val="solid"/>
            </a:ln>
          </spPr>
          <cat>
            <numRef>
              <f>'ENGINE'!$A$4:$A$15</f>
            </numRef>
          </cat>
          <val>
            <numRef>
              <f>'ENGINE'!$C$4:$C$15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numFmt formatCode="&quot;$&quot;#,##0" sourceLinked="0"/>
        <majorTickMark val="none"/>
        <minorTickMark val="none"/>
        <crossAx val="10"/>
      </valAx>
    </plotArea>
    <legend>
      <legendPos val="t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50 / 30 / 20  —  Actual vs Target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'ENGINE'!L3</f>
            </strRef>
          </tx>
          <spPr>
            <a:solidFill xmlns:a="http://schemas.openxmlformats.org/drawingml/2006/main">
              <a:srgbClr val="94A47F"/>
            </a:solidFill>
            <a:ln xmlns:a="http://schemas.openxmlformats.org/drawingml/2006/main">
              <a:prstDash val="solid"/>
            </a:ln>
          </spPr>
          <cat>
            <numRef>
              <f>'ENGINE'!$K$4:$K$6</f>
            </numRef>
          </cat>
          <val>
            <numRef>
              <f>'ENGINE'!$L$4:$L$6</f>
            </numRef>
          </val>
        </ser>
        <ser>
          <idx val="1"/>
          <order val="1"/>
          <tx>
            <strRef>
              <f>'ENGINE'!M3</f>
            </strRef>
          </tx>
          <spPr>
            <a:solidFill xmlns:a="http://schemas.openxmlformats.org/drawingml/2006/main">
              <a:srgbClr val="E7D2C9"/>
            </a:solidFill>
            <a:ln xmlns:a="http://schemas.openxmlformats.org/drawingml/2006/main">
              <a:prstDash val="solid"/>
            </a:ln>
          </spPr>
          <cat>
            <numRef>
              <f>'ENGINE'!$K$4:$K$6</f>
            </numRef>
          </cat>
          <val>
            <numRef>
              <f>'ENGINE'!$M$4:$M$6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numFmt formatCode="&quot;$&quot;#,##0" sourceLinked="0"/>
        <majorTickMark val="none"/>
        <minorTickMark val="none"/>
        <crossAx val="10"/>
      </valAx>
    </plotArea>
    <legend>
      <legendPos val="t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Spending by Category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'ENGINE'!H3</f>
            </strRef>
          </tx>
          <spPr>
            <a:solidFill xmlns:a="http://schemas.openxmlformats.org/drawingml/2006/main">
              <a:srgbClr val="7C8C6A"/>
            </a:solidFill>
            <a:ln xmlns:a="http://schemas.openxmlformats.org/drawingml/2006/main">
              <a:prstDash val="solid"/>
            </a:ln>
          </spPr>
          <cat>
            <numRef>
              <f>'ENGINE'!$G$4:$G$20</f>
            </numRef>
          </cat>
          <val>
            <numRef>
              <f>'ENGINE'!$H$4:$H$20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numFmt formatCode="&quot;$&quot;#,##0" sourceLinked="0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9</row>
      <rowOff>0</rowOff>
    </from>
    <ext cx="864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</col>
      <colOff>0</colOff>
      <row>27</row>
      <rowOff>0</rowOff>
    </from>
    <ext cx="4140000" cy="30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27</row>
      <rowOff>0</rowOff>
    </from>
    <ext cx="4140000" cy="30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7C8C6A"/>
    <outlinePr summaryBelow="1" summaryRight="1"/>
    <pageSetUpPr fitToPage="1"/>
  </sheetPr>
  <dimension ref="A1:N6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6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</row>
    <row r="3" ht="46" customHeight="1">
      <c r="A3" s="1" t="n"/>
      <c r="B3" s="2" t="inlineStr">
        <is>
          <t>The Ultimate Budget</t>
        </is>
      </c>
      <c r="G3" s="1" t="n"/>
      <c r="H3" s="1" t="n"/>
      <c r="I3" s="1" t="n"/>
      <c r="J3" s="1" t="n"/>
      <c r="K3" s="1" t="n"/>
      <c r="L3" s="1" t="n"/>
      <c r="M3" s="1" t="n"/>
      <c r="N3" s="1" t="n"/>
    </row>
    <row r="4">
      <c r="A4" s="1" t="n"/>
      <c r="B4" s="3" t="inlineStr">
        <is>
          <t>Personal Budget Planner  ·  Recurring Automations  ·  Google Sheets</t>
        </is>
      </c>
      <c r="G4" s="1" t="n"/>
      <c r="H4" s="1" t="n"/>
      <c r="I4" s="1" t="n"/>
      <c r="J4" s="1" t="n"/>
      <c r="K4" s="1" t="n"/>
      <c r="L4" s="1" t="n"/>
      <c r="M4" s="1" t="n"/>
      <c r="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</row>
    <row r="6" ht="30" customHeight="1">
      <c r="A6" s="1" t="n"/>
      <c r="B6" s="4" t="inlineStr">
        <is>
          <t>A clean, fully-automated budget that updates itself from one Transactions sheet — no copy/paste required.</t>
        </is>
      </c>
      <c r="G6" s="1" t="n"/>
      <c r="H6" s="1" t="n"/>
      <c r="I6" s="1" t="n"/>
      <c r="J6" s="1" t="n"/>
      <c r="K6" s="1" t="n"/>
      <c r="L6" s="1" t="n"/>
      <c r="M6" s="1" t="n"/>
      <c r="N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</row>
    <row r="8" ht="26" customHeight="1">
      <c r="A8" s="1" t="n"/>
      <c r="B8" s="5" t="inlineStr">
        <is>
          <t>SETUP CHECKLIST</t>
        </is>
      </c>
      <c r="C8" s="6" t="n"/>
      <c r="D8" s="6" t="n"/>
      <c r="E8" s="6" t="n"/>
      <c r="F8" s="6" t="n"/>
      <c r="G8" s="1" t="n"/>
      <c r="H8" s="1" t="n"/>
      <c r="I8" s="1" t="n"/>
      <c r="J8" s="1" t="n"/>
      <c r="K8" s="1" t="n"/>
      <c r="L8" s="1" t="n"/>
      <c r="M8" s="1" t="n"/>
      <c r="N8" s="1" t="n"/>
    </row>
    <row r="9" ht="20" customHeight="1">
      <c r="A9" s="1" t="n"/>
      <c r="B9" s="7" t="inlineStr">
        <is>
          <t>1.  Open the SETUP tab — set your budget year, currency and household name.</t>
        </is>
      </c>
      <c r="G9" s="1" t="n"/>
      <c r="H9" s="1" t="n"/>
      <c r="I9" s="1" t="n"/>
      <c r="J9" s="1" t="n"/>
      <c r="K9" s="1" t="n"/>
      <c r="L9" s="1" t="n"/>
      <c r="M9" s="1" t="n"/>
      <c r="N9" s="1" t="n"/>
    </row>
    <row r="10" ht="20" customHeight="1">
      <c r="A10" s="1" t="n"/>
      <c r="B10" s="7" t="inlineStr">
        <is>
          <t>2.  Review your Categories, Accounts and Payment methods (edit freely).</t>
        </is>
      </c>
      <c r="G10" s="1" t="n"/>
      <c r="H10" s="1" t="n"/>
      <c r="I10" s="1" t="n"/>
      <c r="J10" s="1" t="n"/>
      <c r="K10" s="1" t="n"/>
      <c r="L10" s="1" t="n"/>
      <c r="M10" s="1" t="n"/>
      <c r="N10" s="1" t="n"/>
    </row>
    <row r="11" ht="20" customHeight="1">
      <c r="A11" s="1" t="n"/>
      <c r="B11" s="7" t="inlineStr">
        <is>
          <t>3.  Log your money on the TRANSACTIONS tab (pick from the dropdowns).</t>
        </is>
      </c>
      <c r="G11" s="1" t="n"/>
      <c r="H11" s="1" t="n"/>
      <c r="I11" s="1" t="n"/>
      <c r="J11" s="1" t="n"/>
      <c r="K11" s="1" t="n"/>
      <c r="L11" s="1" t="n"/>
      <c r="M11" s="1" t="n"/>
      <c r="N11" s="1" t="n"/>
    </row>
    <row r="12" ht="20" customHeight="1">
      <c r="A12" s="1" t="n"/>
      <c r="B12" s="7" t="inlineStr">
        <is>
          <t>4.  Watch the DASHBOARD fill in automatically — totals, charts, savings rate.</t>
        </is>
      </c>
      <c r="G12" s="1" t="n"/>
      <c r="H12" s="1" t="n"/>
      <c r="I12" s="1" t="n"/>
      <c r="J12" s="1" t="n"/>
      <c r="K12" s="1" t="n"/>
      <c r="L12" s="1" t="n"/>
      <c r="M12" s="1" t="n"/>
      <c r="N12" s="1" t="n"/>
    </row>
    <row r="13" ht="20" customHeight="1">
      <c r="A13" s="1" t="n"/>
      <c r="B13" s="7" t="inlineStr">
        <is>
          <t>5.  Track your bills on the BILLS tab — status updates by itself.</t>
        </is>
      </c>
      <c r="G13" s="1" t="n"/>
      <c r="H13" s="1" t="n"/>
      <c r="I13" s="1" t="n"/>
      <c r="J13" s="1" t="n"/>
      <c r="K13" s="1" t="n"/>
      <c r="L13" s="1" t="n"/>
      <c r="M13" s="1" t="n"/>
      <c r="N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</row>
    <row r="15" ht="26" customHeight="1">
      <c r="A15" s="1" t="n"/>
      <c r="B15" s="5" t="inlineStr">
        <is>
          <t>QUICK INSTRUCTIONS</t>
        </is>
      </c>
      <c r="C15" s="6" t="n"/>
      <c r="D15" s="6" t="n"/>
      <c r="E15" s="6" t="n"/>
      <c r="F15" s="6" t="n"/>
      <c r="G15" s="1" t="n"/>
      <c r="H15" s="1" t="n"/>
      <c r="I15" s="1" t="n"/>
      <c r="J15" s="1" t="n"/>
      <c r="K15" s="1" t="n"/>
      <c r="L15" s="1" t="n"/>
      <c r="M15" s="1" t="n"/>
      <c r="N15" s="1" t="n"/>
    </row>
    <row r="16" ht="20" customHeight="1">
      <c r="A16" s="1" t="n"/>
      <c r="B16" s="8" t="inlineStr">
        <is>
          <t>• Only type into white cells. Shaded cells are calculated for you.</t>
        </is>
      </c>
      <c r="G16" s="1" t="n"/>
      <c r="H16" s="1" t="n"/>
      <c r="I16" s="1" t="n"/>
      <c r="J16" s="1" t="n"/>
      <c r="K16" s="1" t="n"/>
      <c r="L16" s="1" t="n"/>
      <c r="M16" s="1" t="n"/>
      <c r="N16" s="1" t="n"/>
    </row>
    <row r="17" ht="20" customHeight="1">
      <c r="A17" s="1" t="n"/>
      <c r="B17" s="8" t="inlineStr">
        <is>
          <t>• Every dropdown is fed from the SETUP tab — add a category there and it appears everywhere.</t>
        </is>
      </c>
      <c r="G17" s="1" t="n"/>
      <c r="H17" s="1" t="n"/>
      <c r="I17" s="1" t="n"/>
      <c r="J17" s="1" t="n"/>
      <c r="K17" s="1" t="n"/>
      <c r="L17" s="1" t="n"/>
      <c r="M17" s="1" t="n"/>
      <c r="N17" s="1" t="n"/>
    </row>
    <row r="18" ht="20" customHeight="1">
      <c r="A18" s="1" t="n"/>
      <c r="B18" s="8" t="inlineStr">
        <is>
          <t>• Amounts are always positive; the TYPE column (Income / Expense) does the rest.</t>
        </is>
      </c>
      <c r="G18" s="1" t="n"/>
      <c r="H18" s="1" t="n"/>
      <c r="I18" s="1" t="n"/>
      <c r="J18" s="1" t="n"/>
      <c r="K18" s="1" t="n"/>
      <c r="L18" s="1" t="n"/>
      <c r="M18" s="1" t="n"/>
      <c r="N18" s="1" t="n"/>
    </row>
    <row r="19" ht="20" customHeight="1">
      <c r="A19" s="1" t="n"/>
      <c r="B19" s="8" t="inlineStr">
        <is>
          <t>• This is the SAMPLE version (5 tabs). The full planner adds 11 more tabs.</t>
        </is>
      </c>
      <c r="G19" s="1" t="n"/>
      <c r="H19" s="1" t="n"/>
      <c r="I19" s="1" t="n"/>
      <c r="J19" s="1" t="n"/>
      <c r="K19" s="1" t="n"/>
      <c r="L19" s="1" t="n"/>
      <c r="M19" s="1" t="n"/>
      <c r="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</row>
    <row r="21" ht="26" customHeight="1">
      <c r="A21" s="1" t="n"/>
      <c r="B21" s="5" t="inlineStr">
        <is>
          <t>JUMP TO</t>
        </is>
      </c>
      <c r="C21" s="6" t="n"/>
      <c r="D21" s="6" t="n"/>
      <c r="E21" s="6" t="n"/>
      <c r="F21" s="6" t="n"/>
      <c r="G21" s="1" t="n"/>
      <c r="H21" s="1" t="n"/>
      <c r="I21" s="1" t="n"/>
      <c r="J21" s="1" t="n"/>
      <c r="K21" s="1" t="n"/>
      <c r="L21" s="1" t="n"/>
      <c r="M21" s="1" t="n"/>
      <c r="N21" s="1" t="n"/>
    </row>
    <row r="22" ht="30" customHeight="1">
      <c r="A22" s="1" t="n"/>
      <c r="B22" s="9">
        <f>HYPERLINK("#'SETUP'!A1","SETUP")</f>
        <v/>
      </c>
      <c r="C22" s="10">
        <f>HYPERLINK("#'TRANSACTIONS'!A1","TRANSACTIONS")</f>
        <v/>
      </c>
      <c r="D22" s="11">
        <f>HYPERLINK("#'DASHBOARD'!A1","DASHBOARD")</f>
        <v/>
      </c>
      <c r="E22" s="12">
        <f>HYPERLINK("#'BILLS'!A1","BILLS")</f>
        <v/>
      </c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</sheetData>
  <mergeCells count="15">
    <mergeCell ref="B4:F4"/>
    <mergeCell ref="B21:F21"/>
    <mergeCell ref="B12:F12"/>
    <mergeCell ref="B6:F6"/>
    <mergeCell ref="B16:F16"/>
    <mergeCell ref="B15:F15"/>
    <mergeCell ref="B10:F10"/>
    <mergeCell ref="B11:F11"/>
    <mergeCell ref="B18:F18"/>
    <mergeCell ref="B3:F3"/>
    <mergeCell ref="B19:F19"/>
    <mergeCell ref="B8:F8"/>
    <mergeCell ref="B17:F17"/>
    <mergeCell ref="B9:F9"/>
    <mergeCell ref="B13:F13"/>
  </mergeCells>
  <pageMargins left="0.3" right="0.3" top="0.4" bottom="0.4" header="0.2" footer="0.2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7C8C6A"/>
    <outlinePr summaryBelow="1" summaryRight="1"/>
    <pageSetUpPr fitToPage="1"/>
  </sheetPr>
  <dimension ref="A1:P6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2" customWidth="1" min="2" max="2"/>
    <col width="18" customWidth="1" min="3" max="3"/>
    <col width="3" customWidth="1" min="4" max="4"/>
    <col width="2" customWidth="1" min="5" max="5"/>
    <col width="18" customWidth="1" min="6" max="6"/>
    <col width="14" customWidth="1" min="7" max="7"/>
    <col width="16" customWidth="1" min="8" max="8"/>
    <col width="3" customWidth="1" min="9" max="9"/>
    <col width="20" customWidth="1" min="10" max="10"/>
    <col width="3" customWidth="1" min="11" max="11"/>
    <col width="14" customWidth="1" min="12" max="12"/>
    <col width="12" customWidth="1" min="13" max="13"/>
    <col width="8" customWidth="1" min="14" max="14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</row>
    <row r="2" ht="46" customHeight="1">
      <c r="A2" s="1" t="n"/>
      <c r="B2" s="13" t="inlineStr">
        <is>
          <t>SETUP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1" t="n"/>
      <c r="P2" s="1" t="n"/>
    </row>
    <row r="3" ht="16" customHeight="1">
      <c r="A3" s="1" t="n"/>
      <c r="B3" s="14" t="inlineStr">
        <is>
          <t>Set your preferences, then edit the lists below.</t>
        </is>
      </c>
      <c r="O3" s="1" t="n"/>
      <c r="P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</row>
    <row r="5">
      <c r="A5" s="1" t="n"/>
      <c r="B5" s="15" t="inlineStr">
        <is>
          <t>Workspace Settings</t>
        </is>
      </c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</row>
    <row r="6">
      <c r="A6" s="1" t="n"/>
      <c r="B6" s="16" t="inlineStr">
        <is>
          <t>Budget Year</t>
        </is>
      </c>
      <c r="C6" s="17" t="n">
        <v>2024</v>
      </c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</row>
    <row r="7">
      <c r="A7" s="1" t="n"/>
      <c r="B7" s="16" t="inlineStr">
        <is>
          <t>Start Month</t>
        </is>
      </c>
      <c r="C7" s="17" t="inlineStr">
        <is>
          <t>January</t>
        </is>
      </c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</row>
    <row r="8">
      <c r="A8" s="1" t="n"/>
      <c r="B8" s="16" t="inlineStr">
        <is>
          <t>Currency Symbol</t>
        </is>
      </c>
      <c r="C8" s="17" t="inlineStr">
        <is>
          <t>$</t>
        </is>
      </c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</row>
    <row r="9">
      <c r="A9" s="1" t="n"/>
      <c r="B9" s="16" t="inlineStr">
        <is>
          <t>Household Name</t>
        </is>
      </c>
      <c r="C9" s="17" t="inlineStr">
        <is>
          <t>The Carter Household</t>
        </is>
      </c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</row>
    <row r="11">
      <c r="A11" s="1" t="n"/>
      <c r="B11" s="15" t="inlineStr">
        <is>
          <t>Categories</t>
        </is>
      </c>
      <c r="C11" s="1" t="n"/>
      <c r="D11" s="1" t="n"/>
      <c r="E11" s="1" t="n"/>
      <c r="F11" s="15" t="inlineStr">
        <is>
          <t>Accounts</t>
        </is>
      </c>
      <c r="G11" s="1" t="n"/>
      <c r="H11" s="1" t="n"/>
      <c r="I11" s="1" t="n"/>
      <c r="J11" s="15" t="inlineStr">
        <is>
          <t>Payment Methods</t>
        </is>
      </c>
      <c r="K11" s="1" t="n"/>
      <c r="L11" s="15" t="inlineStr">
        <is>
          <t>Lists</t>
        </is>
      </c>
      <c r="M11" s="1" t="n"/>
      <c r="N11" s="1" t="n"/>
      <c r="O11" s="1" t="n"/>
      <c r="P11" s="1" t="n"/>
    </row>
    <row r="12" ht="24" customHeight="1">
      <c r="A12" s="1" t="n"/>
      <c r="B12" s="18" t="inlineStr">
        <is>
          <t>Category</t>
        </is>
      </c>
      <c r="C12" s="18" t="inlineStr">
        <is>
          <t>50/30/20 Group</t>
        </is>
      </c>
      <c r="D12" s="1" t="n"/>
      <c r="E12" s="1" t="n"/>
      <c r="F12" s="18" t="inlineStr">
        <is>
          <t>Account</t>
        </is>
      </c>
      <c r="G12" s="18" t="inlineStr">
        <is>
          <t>Type</t>
        </is>
      </c>
      <c r="H12" s="18" t="inlineStr">
        <is>
          <t>Start Balance</t>
        </is>
      </c>
      <c r="I12" s="1" t="n"/>
      <c r="J12" s="18" t="inlineStr">
        <is>
          <t>Method</t>
        </is>
      </c>
      <c r="K12" s="1" t="n"/>
      <c r="L12" s="18" t="inlineStr">
        <is>
          <t>Type</t>
        </is>
      </c>
      <c r="M12" s="18" t="inlineStr">
        <is>
          <t>Group</t>
        </is>
      </c>
      <c r="N12" s="18" t="inlineStr">
        <is>
          <t>Yes/No</t>
        </is>
      </c>
      <c r="O12" s="1" t="n"/>
      <c r="P12" s="1" t="n"/>
    </row>
    <row r="13">
      <c r="A13" s="1" t="n"/>
      <c r="B13" s="17" t="inlineStr">
        <is>
          <t>Salary</t>
        </is>
      </c>
      <c r="C13" s="19" t="inlineStr">
        <is>
          <t>Income</t>
        </is>
      </c>
      <c r="D13" s="1" t="n"/>
      <c r="E13" s="1" t="n"/>
      <c r="F13" s="17" t="inlineStr">
        <is>
          <t>Main Checking</t>
        </is>
      </c>
      <c r="G13" s="19" t="inlineStr">
        <is>
          <t>Checking</t>
        </is>
      </c>
      <c r="H13" s="20" t="n">
        <v>4200</v>
      </c>
      <c r="I13" s="1" t="n"/>
      <c r="J13" s="17" t="inlineStr">
        <is>
          <t>Debit Card</t>
        </is>
      </c>
      <c r="K13" s="1" t="n"/>
      <c r="L13" s="17" t="inlineStr">
        <is>
          <t>Income</t>
        </is>
      </c>
      <c r="M13" s="19" t="inlineStr">
        <is>
          <t>Needs</t>
        </is>
      </c>
      <c r="N13" s="19" t="inlineStr">
        <is>
          <t>Yes</t>
        </is>
      </c>
      <c r="O13" s="1" t="n"/>
      <c r="P13" s="1" t="n"/>
    </row>
    <row r="14">
      <c r="A14" s="1" t="n"/>
      <c r="B14" s="21" t="inlineStr">
        <is>
          <t>Side Income</t>
        </is>
      </c>
      <c r="C14" s="22" t="inlineStr">
        <is>
          <t>Income</t>
        </is>
      </c>
      <c r="D14" s="1" t="n"/>
      <c r="E14" s="1" t="n"/>
      <c r="F14" s="21" t="inlineStr">
        <is>
          <t>Joint Savings</t>
        </is>
      </c>
      <c r="G14" s="22" t="inlineStr">
        <is>
          <t>Savings</t>
        </is>
      </c>
      <c r="H14" s="23" t="n">
        <v>12800</v>
      </c>
      <c r="I14" s="1" t="n"/>
      <c r="J14" s="21" t="inlineStr">
        <is>
          <t>Credit Card</t>
        </is>
      </c>
      <c r="K14" s="1" t="n"/>
      <c r="L14" s="17" t="inlineStr">
        <is>
          <t>Expense</t>
        </is>
      </c>
      <c r="M14" s="19" t="inlineStr">
        <is>
          <t>Wants</t>
        </is>
      </c>
      <c r="N14" s="19" t="inlineStr">
        <is>
          <t>No</t>
        </is>
      </c>
      <c r="O14" s="1" t="n"/>
      <c r="P14" s="1" t="n"/>
    </row>
    <row r="15">
      <c r="A15" s="1" t="n"/>
      <c r="B15" s="17" t="inlineStr">
        <is>
          <t>Rent / Mortgage</t>
        </is>
      </c>
      <c r="C15" s="19" t="inlineStr">
        <is>
          <t>Needs</t>
        </is>
      </c>
      <c r="D15" s="1" t="n"/>
      <c r="E15" s="1" t="n"/>
      <c r="F15" s="17" t="inlineStr">
        <is>
          <t>Cash Wallet</t>
        </is>
      </c>
      <c r="G15" s="19" t="inlineStr">
        <is>
          <t>Cash</t>
        </is>
      </c>
      <c r="H15" s="20" t="n">
        <v>180</v>
      </c>
      <c r="I15" s="1" t="n"/>
      <c r="J15" s="17" t="inlineStr">
        <is>
          <t>Bank Transfer</t>
        </is>
      </c>
      <c r="K15" s="1" t="n"/>
      <c r="L15" s="17" t="inlineStr">
        <is>
          <t>Transfer</t>
        </is>
      </c>
      <c r="M15" s="19" t="inlineStr">
        <is>
          <t>Savings</t>
        </is>
      </c>
      <c r="N15" s="1" t="n"/>
      <c r="O15" s="1" t="n"/>
      <c r="P15" s="1" t="n"/>
    </row>
    <row r="16">
      <c r="A16" s="1" t="n"/>
      <c r="B16" s="21" t="inlineStr">
        <is>
          <t>Groceries</t>
        </is>
      </c>
      <c r="C16" s="22" t="inlineStr">
        <is>
          <t>Needs</t>
        </is>
      </c>
      <c r="D16" s="1" t="n"/>
      <c r="E16" s="1" t="n"/>
      <c r="F16" s="21" t="inlineStr">
        <is>
          <t>Credit Card</t>
        </is>
      </c>
      <c r="G16" s="22" t="inlineStr">
        <is>
          <t>Credit</t>
        </is>
      </c>
      <c r="H16" s="23" t="n">
        <v>-1450</v>
      </c>
      <c r="I16" s="1" t="n"/>
      <c r="J16" s="21" t="inlineStr">
        <is>
          <t>Cash</t>
        </is>
      </c>
      <c r="K16" s="1" t="n"/>
      <c r="L16" s="1" t="n"/>
      <c r="M16" s="19" t="inlineStr">
        <is>
          <t>Income</t>
        </is>
      </c>
      <c r="N16" s="1" t="n"/>
      <c r="O16" s="1" t="n"/>
      <c r="P16" s="1" t="n"/>
    </row>
    <row r="17">
      <c r="A17" s="1" t="n"/>
      <c r="B17" s="17" t="inlineStr">
        <is>
          <t>Utilities</t>
        </is>
      </c>
      <c r="C17" s="19" t="inlineStr">
        <is>
          <t>Needs</t>
        </is>
      </c>
      <c r="D17" s="1" t="n"/>
      <c r="E17" s="1" t="n"/>
      <c r="F17" s="1" t="n"/>
      <c r="G17" s="1" t="n"/>
      <c r="H17" s="1" t="n"/>
      <c r="I17" s="1" t="n"/>
      <c r="J17" s="17" t="inlineStr">
        <is>
          <t>Direct Debit</t>
        </is>
      </c>
      <c r="K17" s="1" t="n"/>
      <c r="L17" s="1" t="n"/>
      <c r="M17" s="1" t="n"/>
      <c r="N17" s="1" t="n"/>
      <c r="O17" s="1" t="n"/>
      <c r="P17" s="1" t="n"/>
    </row>
    <row r="18">
      <c r="A18" s="1" t="n"/>
      <c r="B18" s="21" t="inlineStr">
        <is>
          <t>Transport</t>
        </is>
      </c>
      <c r="C18" s="22" t="inlineStr">
        <is>
          <t>Needs</t>
        </is>
      </c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</row>
    <row r="19">
      <c r="A19" s="1" t="n"/>
      <c r="B19" s="17" t="inlineStr">
        <is>
          <t>Insurance</t>
        </is>
      </c>
      <c r="C19" s="19" t="inlineStr">
        <is>
          <t>Needs</t>
        </is>
      </c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</row>
    <row r="20">
      <c r="A20" s="1" t="n"/>
      <c r="B20" s="21" t="inlineStr">
        <is>
          <t>Healthcare</t>
        </is>
      </c>
      <c r="C20" s="22" t="inlineStr">
        <is>
          <t>Needs</t>
        </is>
      </c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</row>
    <row r="21">
      <c r="A21" s="1" t="n"/>
      <c r="B21" s="17" t="inlineStr">
        <is>
          <t>Phone / Internet</t>
        </is>
      </c>
      <c r="C21" s="19" t="inlineStr">
        <is>
          <t>Needs</t>
        </is>
      </c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</row>
    <row r="22">
      <c r="A22" s="1" t="n"/>
      <c r="B22" s="21" t="inlineStr">
        <is>
          <t>Dining Out</t>
        </is>
      </c>
      <c r="C22" s="22" t="inlineStr">
        <is>
          <t>Wants</t>
        </is>
      </c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</row>
    <row r="23">
      <c r="A23" s="1" t="n"/>
      <c r="B23" s="17" t="inlineStr">
        <is>
          <t>Entertainment</t>
        </is>
      </c>
      <c r="C23" s="19" t="inlineStr">
        <is>
          <t>Wants</t>
        </is>
      </c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</row>
    <row r="24">
      <c r="A24" s="1" t="n"/>
      <c r="B24" s="21" t="inlineStr">
        <is>
          <t>Shopping</t>
        </is>
      </c>
      <c r="C24" s="22" t="inlineStr">
        <is>
          <t>Wants</t>
        </is>
      </c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</row>
    <row r="25">
      <c r="A25" s="1" t="n"/>
      <c r="B25" s="17" t="inlineStr">
        <is>
          <t>Subscriptions</t>
        </is>
      </c>
      <c r="C25" s="19" t="inlineStr">
        <is>
          <t>Wants</t>
        </is>
      </c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</row>
    <row r="26">
      <c r="A26" s="1" t="n"/>
      <c r="B26" s="21" t="inlineStr">
        <is>
          <t>Travel</t>
        </is>
      </c>
      <c r="C26" s="22" t="inlineStr">
        <is>
          <t>Wants</t>
        </is>
      </c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</row>
    <row r="27">
      <c r="A27" s="1" t="n"/>
      <c r="B27" s="17" t="inlineStr">
        <is>
          <t>Hobbies</t>
        </is>
      </c>
      <c r="C27" s="19" t="inlineStr">
        <is>
          <t>Wants</t>
        </is>
      </c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</row>
    <row r="28">
      <c r="A28" s="1" t="n"/>
      <c r="B28" s="21" t="inlineStr">
        <is>
          <t>Savings</t>
        </is>
      </c>
      <c r="C28" s="22" t="inlineStr">
        <is>
          <t>Savings</t>
        </is>
      </c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</row>
    <row r="29">
      <c r="A29" s="1" t="n"/>
      <c r="B29" s="17" t="inlineStr">
        <is>
          <t>Investments</t>
        </is>
      </c>
      <c r="C29" s="19" t="inlineStr">
        <is>
          <t>Savings</t>
        </is>
      </c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</row>
    <row r="30">
      <c r="A30" s="1" t="n"/>
      <c r="B30" s="21" t="inlineStr">
        <is>
          <t>Emergency Fund</t>
        </is>
      </c>
      <c r="C30" s="22" t="inlineStr">
        <is>
          <t>Savings</t>
        </is>
      </c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</row>
    <row r="31">
      <c r="A31" s="1" t="n"/>
      <c r="B31" s="17" t="inlineStr">
        <is>
          <t>Debt Payment</t>
        </is>
      </c>
      <c r="C31" s="19" t="inlineStr">
        <is>
          <t>Savings</t>
        </is>
      </c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</row>
  </sheetData>
  <mergeCells count="2">
    <mergeCell ref="B3:N3"/>
    <mergeCell ref="B2:N2"/>
  </mergeCells>
  <pageMargins left="0.3" right="0.3" top="0.4" bottom="0.4" header="0.2" footer="0.2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94A47F"/>
    <outlinePr summaryBelow="1" summaryRight="1"/>
    <pageSetUpPr fitToPage="1"/>
  </sheetPr>
  <dimension ref="A1:M600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12" customWidth="1" min="2" max="2"/>
    <col width="8" customWidth="1" min="3" max="3"/>
    <col width="11" customWidth="1" min="4" max="4"/>
    <col width="16" customWidth="1" min="5" max="5"/>
    <col width="9" customWidth="1" min="6" max="6"/>
    <col width="15" customWidth="1" min="7" max="7"/>
    <col width="15" customWidth="1" min="8" max="8"/>
    <col width="9" customWidth="1" min="9" max="9"/>
    <col width="11" customWidth="1" min="10" max="10"/>
    <col width="12" customWidth="1" min="11" max="11"/>
    <col width="10" customWidth="1" min="12" max="12"/>
    <col width="22" customWidth="1" min="13" max="13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</row>
    <row r="2" ht="46" customHeight="1">
      <c r="A2" s="1" t="n"/>
      <c r="B2" s="13" t="inlineStr">
        <is>
          <t>TRANSACTIONS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</row>
    <row r="3" ht="16" customHeight="1">
      <c r="A3" s="1" t="n"/>
      <c r="B3" s="14" t="inlineStr">
        <is>
          <t>Your money log. Pick from the dropdowns — Month and Group fill in automatically.</t>
        </is>
      </c>
    </row>
    <row r="4" ht="24" customHeight="1">
      <c r="A4" s="1" t="n"/>
      <c r="B4" s="18" t="inlineStr">
        <is>
          <t>Date</t>
        </is>
      </c>
      <c r="C4" s="18" t="inlineStr">
        <is>
          <t>Month</t>
        </is>
      </c>
      <c r="D4" s="18" t="inlineStr">
        <is>
          <t>Type</t>
        </is>
      </c>
      <c r="E4" s="18" t="inlineStr">
        <is>
          <t>Category</t>
        </is>
      </c>
      <c r="F4" s="18" t="inlineStr">
        <is>
          <t>Group</t>
        </is>
      </c>
      <c r="G4" s="18" t="inlineStr">
        <is>
          <t>Account</t>
        </is>
      </c>
      <c r="H4" s="18" t="inlineStr">
        <is>
          <t>Payment Method</t>
        </is>
      </c>
      <c r="I4" s="18" t="inlineStr">
        <is>
          <t>User</t>
        </is>
      </c>
      <c r="J4" s="18" t="inlineStr">
        <is>
          <t>Recurring</t>
        </is>
      </c>
      <c r="K4" s="18" t="inlineStr">
        <is>
          <t>Amount</t>
        </is>
      </c>
      <c r="L4" s="18" t="inlineStr">
        <is>
          <t>Cleared</t>
        </is>
      </c>
      <c r="M4" s="18" t="inlineStr">
        <is>
          <t>Notes</t>
        </is>
      </c>
    </row>
    <row r="5">
      <c r="A5" s="1" t="n"/>
      <c r="B5" s="24" t="n">
        <v>45292</v>
      </c>
      <c r="C5" s="25">
        <f>IF($B5="","",TEXT($B5,"mmm"))</f>
        <v/>
      </c>
      <c r="D5" s="25" t="inlineStr">
        <is>
          <t>Income</t>
        </is>
      </c>
      <c r="E5" s="26" t="inlineStr">
        <is>
          <t>Salary</t>
        </is>
      </c>
      <c r="F5" s="25">
        <f>IFERROR(VLOOKUP($E5,CatGroupTable,2,FALSE),"")</f>
        <v/>
      </c>
      <c r="G5" s="26" t="inlineStr">
        <is>
          <t>Main Checking</t>
        </is>
      </c>
      <c r="H5" s="26" t="inlineStr">
        <is>
          <t>Bank Transfer</t>
        </is>
      </c>
      <c r="I5" s="25" t="inlineStr">
        <is>
          <t>Alex</t>
        </is>
      </c>
      <c r="J5" s="25" t="inlineStr">
        <is>
          <t>Yes</t>
        </is>
      </c>
      <c r="K5" s="27" t="n">
        <v>3963</v>
      </c>
      <c r="L5" s="25" t="inlineStr">
        <is>
          <t>No</t>
        </is>
      </c>
      <c r="M5" s="28" t="inlineStr">
        <is>
          <t>Monthly salary</t>
        </is>
      </c>
    </row>
    <row r="6">
      <c r="A6" s="1" t="n"/>
      <c r="B6" s="29" t="n">
        <v>45292</v>
      </c>
      <c r="C6" s="30">
        <f>IF($B6="","",TEXT($B6,"mmm"))</f>
        <v/>
      </c>
      <c r="D6" s="30" t="inlineStr">
        <is>
          <t>Income</t>
        </is>
      </c>
      <c r="E6" s="31" t="inlineStr">
        <is>
          <t>Salary</t>
        </is>
      </c>
      <c r="F6" s="30">
        <f>IFERROR(VLOOKUP($E6,CatGroupTable,2,FALSE),"")</f>
        <v/>
      </c>
      <c r="G6" s="31" t="inlineStr">
        <is>
          <t>Main Checking</t>
        </is>
      </c>
      <c r="H6" s="31" t="inlineStr">
        <is>
          <t>Bank Transfer</t>
        </is>
      </c>
      <c r="I6" s="30" t="inlineStr">
        <is>
          <t>Alex</t>
        </is>
      </c>
      <c r="J6" s="30" t="inlineStr">
        <is>
          <t>Yes</t>
        </is>
      </c>
      <c r="K6" s="32" t="n">
        <v>2780</v>
      </c>
      <c r="L6" s="30" t="inlineStr">
        <is>
          <t>Yes</t>
        </is>
      </c>
      <c r="M6" s="33" t="inlineStr">
        <is>
          <t>Partner salary</t>
        </is>
      </c>
    </row>
    <row r="7">
      <c r="B7" s="34" t="n">
        <v>45293</v>
      </c>
      <c r="C7" s="35">
        <f>IF($B7="","",TEXT($B7,"mmm"))</f>
        <v/>
      </c>
      <c r="D7" s="35" t="inlineStr">
        <is>
          <t>Expense</t>
        </is>
      </c>
      <c r="E7" s="36" t="inlineStr">
        <is>
          <t>Rent / Mortgage</t>
        </is>
      </c>
      <c r="F7" s="35">
        <f>IFERROR(VLOOKUP($E7,CatGroupTable,2,FALSE),"")</f>
        <v/>
      </c>
      <c r="G7" s="36" t="inlineStr">
        <is>
          <t>Main Checking</t>
        </is>
      </c>
      <c r="H7" s="36" t="inlineStr">
        <is>
          <t>Bank Transfer</t>
        </is>
      </c>
      <c r="I7" s="35" t="inlineStr">
        <is>
          <t>Alex</t>
        </is>
      </c>
      <c r="J7" s="35" t="inlineStr">
        <is>
          <t>Yes</t>
        </is>
      </c>
      <c r="K7" s="37" t="n">
        <v>1878.2</v>
      </c>
      <c r="L7" s="35" t="inlineStr">
        <is>
          <t>Yes</t>
        </is>
      </c>
      <c r="M7" s="38" t="inlineStr"/>
    </row>
    <row r="8">
      <c r="B8" s="29" t="n">
        <v>45293</v>
      </c>
      <c r="C8" s="30">
        <f>IF($B8="","",TEXT($B8,"mmm"))</f>
        <v/>
      </c>
      <c r="D8" s="30" t="inlineStr">
        <is>
          <t>Expense</t>
        </is>
      </c>
      <c r="E8" s="31" t="inlineStr">
        <is>
          <t>Healthcare</t>
        </is>
      </c>
      <c r="F8" s="30">
        <f>IFERROR(VLOOKUP($E8,CatGroupTable,2,FALSE),"")</f>
        <v/>
      </c>
      <c r="G8" s="31" t="inlineStr">
        <is>
          <t>Main Checking</t>
        </is>
      </c>
      <c r="H8" s="31" t="inlineStr">
        <is>
          <t>Direct Debit</t>
        </is>
      </c>
      <c r="I8" s="30" t="inlineStr">
        <is>
          <t>Alex</t>
        </is>
      </c>
      <c r="J8" s="30" t="inlineStr">
        <is>
          <t>Yes</t>
        </is>
      </c>
      <c r="K8" s="32" t="n">
        <v>182.75</v>
      </c>
      <c r="L8" s="30" t="inlineStr">
        <is>
          <t>Yes</t>
        </is>
      </c>
      <c r="M8" s="33" t="inlineStr"/>
    </row>
    <row r="9">
      <c r="B9" s="34" t="n">
        <v>45293</v>
      </c>
      <c r="C9" s="35">
        <f>IF($B9="","",TEXT($B9,"mmm"))</f>
        <v/>
      </c>
      <c r="D9" s="35" t="inlineStr">
        <is>
          <t>Expense</t>
        </is>
      </c>
      <c r="E9" s="36" t="inlineStr">
        <is>
          <t>Insurance</t>
        </is>
      </c>
      <c r="F9" s="35">
        <f>IFERROR(VLOOKUP($E9,CatGroupTable,2,FALSE),"")</f>
        <v/>
      </c>
      <c r="G9" s="36" t="inlineStr">
        <is>
          <t>Main Checking</t>
        </is>
      </c>
      <c r="H9" s="36" t="inlineStr">
        <is>
          <t>Direct Debit</t>
        </is>
      </c>
      <c r="I9" s="35" t="inlineStr">
        <is>
          <t>Sam</t>
        </is>
      </c>
      <c r="J9" s="35" t="inlineStr">
        <is>
          <t>Yes</t>
        </is>
      </c>
      <c r="K9" s="37" t="n">
        <v>163.95</v>
      </c>
      <c r="L9" s="35" t="inlineStr">
        <is>
          <t>No</t>
        </is>
      </c>
      <c r="M9" s="38" t="inlineStr"/>
    </row>
    <row r="10">
      <c r="B10" s="29" t="n">
        <v>45294</v>
      </c>
      <c r="C10" s="30">
        <f>IF($B10="","",TEXT($B10,"mmm"))</f>
        <v/>
      </c>
      <c r="D10" s="30" t="inlineStr">
        <is>
          <t>Expense</t>
        </is>
      </c>
      <c r="E10" s="31" t="inlineStr">
        <is>
          <t>Phone / Internet</t>
        </is>
      </c>
      <c r="F10" s="30">
        <f>IFERROR(VLOOKUP($E10,CatGroupTable,2,FALSE),"")</f>
        <v/>
      </c>
      <c r="G10" s="31" t="inlineStr">
        <is>
          <t>Main Checking</t>
        </is>
      </c>
      <c r="H10" s="31" t="inlineStr">
        <is>
          <t>Direct Debit</t>
        </is>
      </c>
      <c r="I10" s="30" t="inlineStr">
        <is>
          <t>Alex</t>
        </is>
      </c>
      <c r="J10" s="30" t="inlineStr">
        <is>
          <t>Yes</t>
        </is>
      </c>
      <c r="K10" s="32" t="n">
        <v>109.34</v>
      </c>
      <c r="L10" s="30" t="inlineStr">
        <is>
          <t>Yes</t>
        </is>
      </c>
      <c r="M10" s="33" t="inlineStr"/>
    </row>
    <row r="11">
      <c r="B11" s="34" t="n">
        <v>45295</v>
      </c>
      <c r="C11" s="35">
        <f>IF($B11="","",TEXT($B11,"mmm"))</f>
        <v/>
      </c>
      <c r="D11" s="35" t="inlineStr">
        <is>
          <t>Expense</t>
        </is>
      </c>
      <c r="E11" s="36" t="inlineStr">
        <is>
          <t>Groceries</t>
        </is>
      </c>
      <c r="F11" s="35">
        <f>IFERROR(VLOOKUP($E11,CatGroupTable,2,FALSE),"")</f>
        <v/>
      </c>
      <c r="G11" s="36" t="inlineStr">
        <is>
          <t>Joint Savings</t>
        </is>
      </c>
      <c r="H11" s="36" t="inlineStr">
        <is>
          <t>Debit Card</t>
        </is>
      </c>
      <c r="I11" s="35" t="inlineStr">
        <is>
          <t>Alex</t>
        </is>
      </c>
      <c r="J11" s="35" t="inlineStr">
        <is>
          <t>No</t>
        </is>
      </c>
      <c r="K11" s="37" t="n">
        <v>169.35</v>
      </c>
      <c r="L11" s="35" t="inlineStr">
        <is>
          <t>Yes</t>
        </is>
      </c>
      <c r="M11" s="38" t="inlineStr"/>
    </row>
    <row r="12">
      <c r="B12" s="29" t="n">
        <v>45295</v>
      </c>
      <c r="C12" s="30">
        <f>IF($B12="","",TEXT($B12,"mmm"))</f>
        <v/>
      </c>
      <c r="D12" s="30" t="inlineStr">
        <is>
          <t>Expense</t>
        </is>
      </c>
      <c r="E12" s="31" t="inlineStr">
        <is>
          <t>Dining Out</t>
        </is>
      </c>
      <c r="F12" s="30">
        <f>IFERROR(VLOOKUP($E12,CatGroupTable,2,FALSE),"")</f>
        <v/>
      </c>
      <c r="G12" s="31" t="inlineStr">
        <is>
          <t>Joint Savings</t>
        </is>
      </c>
      <c r="H12" s="31" t="inlineStr">
        <is>
          <t>Bank Transfer</t>
        </is>
      </c>
      <c r="I12" s="30" t="inlineStr">
        <is>
          <t>Alex</t>
        </is>
      </c>
      <c r="J12" s="30" t="inlineStr">
        <is>
          <t>No</t>
        </is>
      </c>
      <c r="K12" s="32" t="n">
        <v>80.77</v>
      </c>
      <c r="L12" s="30" t="inlineStr">
        <is>
          <t>Yes</t>
        </is>
      </c>
      <c r="M12" s="33" t="inlineStr"/>
    </row>
    <row r="13">
      <c r="B13" s="34" t="n">
        <v>45296</v>
      </c>
      <c r="C13" s="35">
        <f>IF($B13="","",TEXT($B13,"mmm"))</f>
        <v/>
      </c>
      <c r="D13" s="35" t="inlineStr">
        <is>
          <t>Expense</t>
        </is>
      </c>
      <c r="E13" s="36" t="inlineStr">
        <is>
          <t>Utilities</t>
        </is>
      </c>
      <c r="F13" s="35">
        <f>IFERROR(VLOOKUP($E13,CatGroupTable,2,FALSE),"")</f>
        <v/>
      </c>
      <c r="G13" s="36" t="inlineStr">
        <is>
          <t>Main Checking</t>
        </is>
      </c>
      <c r="H13" s="36" t="inlineStr">
        <is>
          <t>Direct Debit</t>
        </is>
      </c>
      <c r="I13" s="35" t="inlineStr">
        <is>
          <t>Alex</t>
        </is>
      </c>
      <c r="J13" s="35" t="inlineStr">
        <is>
          <t>Yes</t>
        </is>
      </c>
      <c r="K13" s="37" t="n">
        <v>216.33</v>
      </c>
      <c r="L13" s="35" t="inlineStr">
        <is>
          <t>Yes</t>
        </is>
      </c>
      <c r="M13" s="38" t="inlineStr"/>
    </row>
    <row r="14">
      <c r="B14" s="29" t="n">
        <v>45296</v>
      </c>
      <c r="C14" s="30">
        <f>IF($B14="","",TEXT($B14,"mmm"))</f>
        <v/>
      </c>
      <c r="D14" s="30" t="inlineStr">
        <is>
          <t>Expense</t>
        </is>
      </c>
      <c r="E14" s="31" t="inlineStr">
        <is>
          <t>Hobbies</t>
        </is>
      </c>
      <c r="F14" s="30">
        <f>IFERROR(VLOOKUP($E14,CatGroupTable,2,FALSE),"")</f>
        <v/>
      </c>
      <c r="G14" s="31" t="inlineStr">
        <is>
          <t>Joint Savings</t>
        </is>
      </c>
      <c r="H14" s="31" t="inlineStr">
        <is>
          <t>Debit Card</t>
        </is>
      </c>
      <c r="I14" s="30" t="inlineStr">
        <is>
          <t>Alex</t>
        </is>
      </c>
      <c r="J14" s="30" t="inlineStr">
        <is>
          <t>No</t>
        </is>
      </c>
      <c r="K14" s="32" t="n">
        <v>20.57</v>
      </c>
      <c r="L14" s="30" t="inlineStr">
        <is>
          <t>Yes</t>
        </is>
      </c>
      <c r="M14" s="33" t="inlineStr"/>
    </row>
    <row r="15">
      <c r="B15" s="34" t="n">
        <v>45297</v>
      </c>
      <c r="C15" s="35">
        <f>IF($B15="","",TEXT($B15,"mmm"))</f>
        <v/>
      </c>
      <c r="D15" s="35" t="inlineStr">
        <is>
          <t>Expense</t>
        </is>
      </c>
      <c r="E15" s="36" t="inlineStr">
        <is>
          <t>Transport</t>
        </is>
      </c>
      <c r="F15" s="35">
        <f>IFERROR(VLOOKUP($E15,CatGroupTable,2,FALSE),"")</f>
        <v/>
      </c>
      <c r="G15" s="36" t="inlineStr">
        <is>
          <t>Main Checking</t>
        </is>
      </c>
      <c r="H15" s="36" t="inlineStr">
        <is>
          <t>Direct Debit</t>
        </is>
      </c>
      <c r="I15" s="35" t="inlineStr">
        <is>
          <t>Alex</t>
        </is>
      </c>
      <c r="J15" s="35" t="inlineStr">
        <is>
          <t>Yes</t>
        </is>
      </c>
      <c r="K15" s="37" t="n">
        <v>479.49</v>
      </c>
      <c r="L15" s="35" t="inlineStr">
        <is>
          <t>Yes</t>
        </is>
      </c>
      <c r="M15" s="38" t="inlineStr"/>
    </row>
    <row r="16">
      <c r="B16" s="29" t="n">
        <v>45297</v>
      </c>
      <c r="C16" s="30">
        <f>IF($B16="","",TEXT($B16,"mmm"))</f>
        <v/>
      </c>
      <c r="D16" s="30" t="inlineStr">
        <is>
          <t>Expense</t>
        </is>
      </c>
      <c r="E16" s="31" t="inlineStr">
        <is>
          <t>Subscriptions</t>
        </is>
      </c>
      <c r="F16" s="30">
        <f>IFERROR(VLOOKUP($E16,CatGroupTable,2,FALSE),"")</f>
        <v/>
      </c>
      <c r="G16" s="31" t="inlineStr">
        <is>
          <t>Credit Card</t>
        </is>
      </c>
      <c r="H16" s="31" t="inlineStr">
        <is>
          <t>Credit Card</t>
        </is>
      </c>
      <c r="I16" s="30" t="inlineStr">
        <is>
          <t>Sam</t>
        </is>
      </c>
      <c r="J16" s="30" t="inlineStr">
        <is>
          <t>Yes</t>
        </is>
      </c>
      <c r="K16" s="32" t="n">
        <v>56.42</v>
      </c>
      <c r="L16" s="30" t="inlineStr">
        <is>
          <t>Yes</t>
        </is>
      </c>
      <c r="M16" s="33" t="inlineStr"/>
    </row>
    <row r="17">
      <c r="B17" s="34" t="n">
        <v>45297</v>
      </c>
      <c r="C17" s="35">
        <f>IF($B17="","",TEXT($B17,"mmm"))</f>
        <v/>
      </c>
      <c r="D17" s="35" t="inlineStr">
        <is>
          <t>Expense</t>
        </is>
      </c>
      <c r="E17" s="36" t="inlineStr">
        <is>
          <t>Debt Payment</t>
        </is>
      </c>
      <c r="F17" s="35">
        <f>IFERROR(VLOOKUP($E17,CatGroupTable,2,FALSE),"")</f>
        <v/>
      </c>
      <c r="G17" s="36" t="inlineStr">
        <is>
          <t>Main Checking</t>
        </is>
      </c>
      <c r="H17" s="36" t="inlineStr">
        <is>
          <t>Bank Transfer</t>
        </is>
      </c>
      <c r="I17" s="35" t="inlineStr">
        <is>
          <t>Alex</t>
        </is>
      </c>
      <c r="J17" s="35" t="inlineStr">
        <is>
          <t>Yes</t>
        </is>
      </c>
      <c r="K17" s="37" t="n">
        <v>392.53</v>
      </c>
      <c r="L17" s="35" t="inlineStr">
        <is>
          <t>Yes</t>
        </is>
      </c>
      <c r="M17" s="38" t="inlineStr"/>
    </row>
    <row r="18">
      <c r="B18" s="29" t="n">
        <v>45297</v>
      </c>
      <c r="C18" s="30">
        <f>IF($B18="","",TEXT($B18,"mmm"))</f>
        <v/>
      </c>
      <c r="D18" s="30" t="inlineStr">
        <is>
          <t>Expense</t>
        </is>
      </c>
      <c r="E18" s="31" t="inlineStr">
        <is>
          <t>Healthcare</t>
        </is>
      </c>
      <c r="F18" s="30">
        <f>IFERROR(VLOOKUP($E18,CatGroupTable,2,FALSE),"")</f>
        <v/>
      </c>
      <c r="G18" s="31" t="inlineStr">
        <is>
          <t>Joint Savings</t>
        </is>
      </c>
      <c r="H18" s="31" t="inlineStr">
        <is>
          <t>Credit Card</t>
        </is>
      </c>
      <c r="I18" s="30" t="inlineStr">
        <is>
          <t>Alex</t>
        </is>
      </c>
      <c r="J18" s="30" t="inlineStr">
        <is>
          <t>No</t>
        </is>
      </c>
      <c r="K18" s="32" t="n">
        <v>103.62</v>
      </c>
      <c r="L18" s="30" t="inlineStr">
        <is>
          <t>Yes</t>
        </is>
      </c>
      <c r="M18" s="33" t="inlineStr"/>
    </row>
    <row r="19">
      <c r="B19" s="34" t="n">
        <v>45298</v>
      </c>
      <c r="C19" s="35">
        <f>IF($B19="","",TEXT($B19,"mmm"))</f>
        <v/>
      </c>
      <c r="D19" s="35" t="inlineStr">
        <is>
          <t>Expense</t>
        </is>
      </c>
      <c r="E19" s="36" t="inlineStr">
        <is>
          <t>Transport</t>
        </is>
      </c>
      <c r="F19" s="35">
        <f>IFERROR(VLOOKUP($E19,CatGroupTable,2,FALSE),"")</f>
        <v/>
      </c>
      <c r="G19" s="36" t="inlineStr">
        <is>
          <t>Main Checking</t>
        </is>
      </c>
      <c r="H19" s="36" t="inlineStr">
        <is>
          <t>Debit Card</t>
        </is>
      </c>
      <c r="I19" s="35" t="inlineStr">
        <is>
          <t>Alex</t>
        </is>
      </c>
      <c r="J19" s="35" t="inlineStr">
        <is>
          <t>No</t>
        </is>
      </c>
      <c r="K19" s="37" t="n">
        <v>60.57</v>
      </c>
      <c r="L19" s="35" t="inlineStr">
        <is>
          <t>Yes</t>
        </is>
      </c>
      <c r="M19" s="38" t="inlineStr"/>
    </row>
    <row r="20">
      <c r="B20" s="29" t="n">
        <v>45303</v>
      </c>
      <c r="C20" s="30">
        <f>IF($B20="","",TEXT($B20,"mmm"))</f>
        <v/>
      </c>
      <c r="D20" s="30" t="inlineStr">
        <is>
          <t>Expense</t>
        </is>
      </c>
      <c r="E20" s="31" t="inlineStr">
        <is>
          <t>Shopping</t>
        </is>
      </c>
      <c r="F20" s="30">
        <f>IFERROR(VLOOKUP($E20,CatGroupTable,2,FALSE),"")</f>
        <v/>
      </c>
      <c r="G20" s="31" t="inlineStr">
        <is>
          <t>Joint Savings</t>
        </is>
      </c>
      <c r="H20" s="31" t="inlineStr">
        <is>
          <t>Debit Card</t>
        </is>
      </c>
      <c r="I20" s="30" t="inlineStr">
        <is>
          <t>Sam</t>
        </is>
      </c>
      <c r="J20" s="30" t="inlineStr">
        <is>
          <t>No</t>
        </is>
      </c>
      <c r="K20" s="32" t="n">
        <v>102.39</v>
      </c>
      <c r="L20" s="30" t="inlineStr">
        <is>
          <t>Yes</t>
        </is>
      </c>
      <c r="M20" s="33" t="inlineStr"/>
    </row>
    <row r="21">
      <c r="B21" s="34" t="n">
        <v>45306</v>
      </c>
      <c r="C21" s="35">
        <f>IF($B21="","",TEXT($B21,"mmm"))</f>
        <v/>
      </c>
      <c r="D21" s="35" t="inlineStr">
        <is>
          <t>Expense</t>
        </is>
      </c>
      <c r="E21" s="36" t="inlineStr">
        <is>
          <t>Groceries</t>
        </is>
      </c>
      <c r="F21" s="35">
        <f>IFERROR(VLOOKUP($E21,CatGroupTable,2,FALSE),"")</f>
        <v/>
      </c>
      <c r="G21" s="36" t="inlineStr">
        <is>
          <t>Joint Savings</t>
        </is>
      </c>
      <c r="H21" s="36" t="inlineStr">
        <is>
          <t>Credit Card</t>
        </is>
      </c>
      <c r="I21" s="35" t="inlineStr">
        <is>
          <t>Sam</t>
        </is>
      </c>
      <c r="J21" s="35" t="inlineStr">
        <is>
          <t>No</t>
        </is>
      </c>
      <c r="K21" s="37" t="n">
        <v>123.36</v>
      </c>
      <c r="L21" s="35" t="inlineStr">
        <is>
          <t>Yes</t>
        </is>
      </c>
      <c r="M21" s="38" t="inlineStr"/>
    </row>
    <row r="22">
      <c r="B22" s="29" t="n">
        <v>45307</v>
      </c>
      <c r="C22" s="30">
        <f>IF($B22="","",TEXT($B22,"mmm"))</f>
        <v/>
      </c>
      <c r="D22" s="30" t="inlineStr">
        <is>
          <t>Expense</t>
        </is>
      </c>
      <c r="E22" s="31" t="inlineStr">
        <is>
          <t>Transport</t>
        </is>
      </c>
      <c r="F22" s="30">
        <f>IFERROR(VLOOKUP($E22,CatGroupTable,2,FALSE),"")</f>
        <v/>
      </c>
      <c r="G22" s="31" t="inlineStr">
        <is>
          <t>Joint Savings</t>
        </is>
      </c>
      <c r="H22" s="31" t="inlineStr">
        <is>
          <t>Bank Transfer</t>
        </is>
      </c>
      <c r="I22" s="30" t="inlineStr">
        <is>
          <t>Alex</t>
        </is>
      </c>
      <c r="J22" s="30" t="inlineStr">
        <is>
          <t>No</t>
        </is>
      </c>
      <c r="K22" s="32" t="n">
        <v>83.87</v>
      </c>
      <c r="L22" s="30" t="inlineStr">
        <is>
          <t>Yes</t>
        </is>
      </c>
      <c r="M22" s="33" t="inlineStr"/>
    </row>
    <row r="23">
      <c r="B23" s="34" t="n">
        <v>45308</v>
      </c>
      <c r="C23" s="35">
        <f>IF($B23="","",TEXT($B23,"mmm"))</f>
        <v/>
      </c>
      <c r="D23" s="35" t="inlineStr">
        <is>
          <t>Expense</t>
        </is>
      </c>
      <c r="E23" s="36" t="inlineStr">
        <is>
          <t>Dining Out</t>
        </is>
      </c>
      <c r="F23" s="35">
        <f>IFERROR(VLOOKUP($E23,CatGroupTable,2,FALSE),"")</f>
        <v/>
      </c>
      <c r="G23" s="36" t="inlineStr">
        <is>
          <t>Main Checking</t>
        </is>
      </c>
      <c r="H23" s="36" t="inlineStr">
        <is>
          <t>Bank Transfer</t>
        </is>
      </c>
      <c r="I23" s="35" t="inlineStr">
        <is>
          <t>Alex</t>
        </is>
      </c>
      <c r="J23" s="35" t="inlineStr">
        <is>
          <t>No</t>
        </is>
      </c>
      <c r="K23" s="37" t="n">
        <v>49.7</v>
      </c>
      <c r="L23" s="35" t="inlineStr">
        <is>
          <t>Yes</t>
        </is>
      </c>
      <c r="M23" s="38" t="inlineStr"/>
    </row>
    <row r="24">
      <c r="B24" s="29" t="n">
        <v>45308</v>
      </c>
      <c r="C24" s="30">
        <f>IF($B24="","",TEXT($B24,"mmm"))</f>
        <v/>
      </c>
      <c r="D24" s="30" t="inlineStr">
        <is>
          <t>Expense</t>
        </is>
      </c>
      <c r="E24" s="31" t="inlineStr">
        <is>
          <t>Transport</t>
        </is>
      </c>
      <c r="F24" s="30">
        <f>IFERROR(VLOOKUP($E24,CatGroupTable,2,FALSE),"")</f>
        <v/>
      </c>
      <c r="G24" s="31" t="inlineStr">
        <is>
          <t>Main Checking</t>
        </is>
      </c>
      <c r="H24" s="31" t="inlineStr">
        <is>
          <t>Credit Card</t>
        </is>
      </c>
      <c r="I24" s="30" t="inlineStr">
        <is>
          <t>Sam</t>
        </is>
      </c>
      <c r="J24" s="30" t="inlineStr">
        <is>
          <t>No</t>
        </is>
      </c>
      <c r="K24" s="32" t="n">
        <v>38.57</v>
      </c>
      <c r="L24" s="30" t="inlineStr">
        <is>
          <t>Yes</t>
        </is>
      </c>
      <c r="M24" s="33" t="inlineStr"/>
    </row>
    <row r="25">
      <c r="B25" s="34" t="n">
        <v>45308</v>
      </c>
      <c r="C25" s="35">
        <f>IF($B25="","",TEXT($B25,"mmm"))</f>
        <v/>
      </c>
      <c r="D25" s="35" t="inlineStr">
        <is>
          <t>Expense</t>
        </is>
      </c>
      <c r="E25" s="36" t="inlineStr">
        <is>
          <t>Entertainment</t>
        </is>
      </c>
      <c r="F25" s="35">
        <f>IFERROR(VLOOKUP($E25,CatGroupTable,2,FALSE),"")</f>
        <v/>
      </c>
      <c r="G25" s="36" t="inlineStr">
        <is>
          <t>Main Checking</t>
        </is>
      </c>
      <c r="H25" s="36" t="inlineStr">
        <is>
          <t>Debit Card</t>
        </is>
      </c>
      <c r="I25" s="35" t="inlineStr">
        <is>
          <t>Sam</t>
        </is>
      </c>
      <c r="J25" s="35" t="inlineStr">
        <is>
          <t>No</t>
        </is>
      </c>
      <c r="K25" s="37" t="n">
        <v>48.16</v>
      </c>
      <c r="L25" s="35" t="inlineStr">
        <is>
          <t>Yes</t>
        </is>
      </c>
      <c r="M25" s="38" t="inlineStr"/>
    </row>
    <row r="26">
      <c r="B26" s="29" t="n">
        <v>45309</v>
      </c>
      <c r="C26" s="30">
        <f>IF($B26="","",TEXT($B26,"mmm"))</f>
        <v/>
      </c>
      <c r="D26" s="30" t="inlineStr">
        <is>
          <t>Income</t>
        </is>
      </c>
      <c r="E26" s="31" t="inlineStr">
        <is>
          <t>Side Income</t>
        </is>
      </c>
      <c r="F26" s="30">
        <f>IFERROR(VLOOKUP($E26,CatGroupTable,2,FALSE),"")</f>
        <v/>
      </c>
      <c r="G26" s="31" t="inlineStr">
        <is>
          <t>Main Checking</t>
        </is>
      </c>
      <c r="H26" s="31" t="inlineStr">
        <is>
          <t>Bank Transfer</t>
        </is>
      </c>
      <c r="I26" s="30" t="inlineStr">
        <is>
          <t>Alex</t>
        </is>
      </c>
      <c r="J26" s="30" t="inlineStr">
        <is>
          <t>No</t>
        </is>
      </c>
      <c r="K26" s="32" t="n">
        <v>399</v>
      </c>
      <c r="L26" s="30" t="inlineStr">
        <is>
          <t>Yes</t>
        </is>
      </c>
      <c r="M26" s="33" t="inlineStr">
        <is>
          <t>Freelance</t>
        </is>
      </c>
    </row>
    <row r="27">
      <c r="B27" s="34" t="n">
        <v>45311</v>
      </c>
      <c r="C27" s="35">
        <f>IF($B27="","",TEXT($B27,"mmm"))</f>
        <v/>
      </c>
      <c r="D27" s="35" t="inlineStr">
        <is>
          <t>Expense</t>
        </is>
      </c>
      <c r="E27" s="36" t="inlineStr">
        <is>
          <t>Groceries</t>
        </is>
      </c>
      <c r="F27" s="35">
        <f>IFERROR(VLOOKUP($E27,CatGroupTable,2,FALSE),"")</f>
        <v/>
      </c>
      <c r="G27" s="36" t="inlineStr">
        <is>
          <t>Joint Savings</t>
        </is>
      </c>
      <c r="H27" s="36" t="inlineStr">
        <is>
          <t>Direct Debit</t>
        </is>
      </c>
      <c r="I27" s="35" t="inlineStr">
        <is>
          <t>Alex</t>
        </is>
      </c>
      <c r="J27" s="35" t="inlineStr">
        <is>
          <t>No</t>
        </is>
      </c>
      <c r="K27" s="37" t="n">
        <v>125.18</v>
      </c>
      <c r="L27" s="35" t="inlineStr">
        <is>
          <t>Yes</t>
        </is>
      </c>
      <c r="M27" s="38" t="inlineStr"/>
    </row>
    <row r="28">
      <c r="B28" s="29" t="n">
        <v>45311</v>
      </c>
      <c r="C28" s="30">
        <f>IF($B28="","",TEXT($B28,"mmm"))</f>
        <v/>
      </c>
      <c r="D28" s="30" t="inlineStr">
        <is>
          <t>Expense</t>
        </is>
      </c>
      <c r="E28" s="31" t="inlineStr">
        <is>
          <t>Healthcare</t>
        </is>
      </c>
      <c r="F28" s="30">
        <f>IFERROR(VLOOKUP($E28,CatGroupTable,2,FALSE),"")</f>
        <v/>
      </c>
      <c r="G28" s="31" t="inlineStr">
        <is>
          <t>Main Checking</t>
        </is>
      </c>
      <c r="H28" s="31" t="inlineStr">
        <is>
          <t>Direct Debit</t>
        </is>
      </c>
      <c r="I28" s="30" t="inlineStr">
        <is>
          <t>Sam</t>
        </is>
      </c>
      <c r="J28" s="30" t="inlineStr">
        <is>
          <t>No</t>
        </is>
      </c>
      <c r="K28" s="32" t="n">
        <v>105.81</v>
      </c>
      <c r="L28" s="30" t="inlineStr">
        <is>
          <t>Yes</t>
        </is>
      </c>
      <c r="M28" s="33" t="inlineStr"/>
    </row>
    <row r="29">
      <c r="B29" s="34" t="n">
        <v>45312</v>
      </c>
      <c r="C29" s="35">
        <f>IF($B29="","",TEXT($B29,"mmm"))</f>
        <v/>
      </c>
      <c r="D29" s="35" t="inlineStr">
        <is>
          <t>Expense</t>
        </is>
      </c>
      <c r="E29" s="36" t="inlineStr">
        <is>
          <t>Dining Out</t>
        </is>
      </c>
      <c r="F29" s="35">
        <f>IFERROR(VLOOKUP($E29,CatGroupTable,2,FALSE),"")</f>
        <v/>
      </c>
      <c r="G29" s="36" t="inlineStr">
        <is>
          <t>Joint Savings</t>
        </is>
      </c>
      <c r="H29" s="36" t="inlineStr">
        <is>
          <t>Credit Card</t>
        </is>
      </c>
      <c r="I29" s="35" t="inlineStr">
        <is>
          <t>Sam</t>
        </is>
      </c>
      <c r="J29" s="35" t="inlineStr">
        <is>
          <t>No</t>
        </is>
      </c>
      <c r="K29" s="37" t="n">
        <v>85.97</v>
      </c>
      <c r="L29" s="35" t="inlineStr">
        <is>
          <t>Yes</t>
        </is>
      </c>
      <c r="M29" s="38" t="inlineStr"/>
    </row>
    <row r="30">
      <c r="B30" s="29" t="n">
        <v>45315</v>
      </c>
      <c r="C30" s="30">
        <f>IF($B30="","",TEXT($B30,"mmm"))</f>
        <v/>
      </c>
      <c r="D30" s="30" t="inlineStr">
        <is>
          <t>Expense</t>
        </is>
      </c>
      <c r="E30" s="31" t="inlineStr">
        <is>
          <t>Groceries</t>
        </is>
      </c>
      <c r="F30" s="30">
        <f>IFERROR(VLOOKUP($E30,CatGroupTable,2,FALSE),"")</f>
        <v/>
      </c>
      <c r="G30" s="31" t="inlineStr">
        <is>
          <t>Main Checking</t>
        </is>
      </c>
      <c r="H30" s="31" t="inlineStr">
        <is>
          <t>Direct Debit</t>
        </is>
      </c>
      <c r="I30" s="30" t="inlineStr">
        <is>
          <t>Alex</t>
        </is>
      </c>
      <c r="J30" s="30" t="inlineStr">
        <is>
          <t>No</t>
        </is>
      </c>
      <c r="K30" s="32" t="n">
        <v>122.04</v>
      </c>
      <c r="L30" s="30" t="inlineStr">
        <is>
          <t>Yes</t>
        </is>
      </c>
      <c r="M30" s="33" t="inlineStr"/>
    </row>
    <row r="31">
      <c r="B31" s="34" t="n">
        <v>45315</v>
      </c>
      <c r="C31" s="35">
        <f>IF($B31="","",TEXT($B31,"mmm"))</f>
        <v/>
      </c>
      <c r="D31" s="35" t="inlineStr">
        <is>
          <t>Expense</t>
        </is>
      </c>
      <c r="E31" s="36" t="inlineStr">
        <is>
          <t>Entertainment</t>
        </is>
      </c>
      <c r="F31" s="35">
        <f>IFERROR(VLOOKUP($E31,CatGroupTable,2,FALSE),"")</f>
        <v/>
      </c>
      <c r="G31" s="36" t="inlineStr">
        <is>
          <t>Main Checking</t>
        </is>
      </c>
      <c r="H31" s="36" t="inlineStr">
        <is>
          <t>Cash</t>
        </is>
      </c>
      <c r="I31" s="35" t="inlineStr">
        <is>
          <t>Sam</t>
        </is>
      </c>
      <c r="J31" s="35" t="inlineStr">
        <is>
          <t>No</t>
        </is>
      </c>
      <c r="K31" s="37" t="n">
        <v>42.06</v>
      </c>
      <c r="L31" s="35" t="inlineStr">
        <is>
          <t>Yes</t>
        </is>
      </c>
      <c r="M31" s="38" t="inlineStr"/>
    </row>
    <row r="32">
      <c r="B32" s="29" t="n">
        <v>45316</v>
      </c>
      <c r="C32" s="30">
        <f>IF($B32="","",TEXT($B32,"mmm"))</f>
        <v/>
      </c>
      <c r="D32" s="30" t="inlineStr">
        <is>
          <t>Expense</t>
        </is>
      </c>
      <c r="E32" s="31" t="inlineStr">
        <is>
          <t>Savings</t>
        </is>
      </c>
      <c r="F32" s="30">
        <f>IFERROR(VLOOKUP($E32,CatGroupTable,2,FALSE),"")</f>
        <v/>
      </c>
      <c r="G32" s="31" t="inlineStr">
        <is>
          <t>Joint Savings</t>
        </is>
      </c>
      <c r="H32" s="31" t="inlineStr">
        <is>
          <t>Bank Transfer</t>
        </is>
      </c>
      <c r="I32" s="30" t="inlineStr">
        <is>
          <t>Sam</t>
        </is>
      </c>
      <c r="J32" s="30" t="inlineStr">
        <is>
          <t>Yes</t>
        </is>
      </c>
      <c r="K32" s="32" t="n">
        <v>500</v>
      </c>
      <c r="L32" s="30" t="inlineStr">
        <is>
          <t>Yes</t>
        </is>
      </c>
      <c r="M32" s="33" t="inlineStr">
        <is>
          <t>Auto-save</t>
        </is>
      </c>
    </row>
    <row r="33">
      <c r="B33" s="34" t="n">
        <v>45318</v>
      </c>
      <c r="C33" s="35">
        <f>IF($B33="","",TEXT($B33,"mmm"))</f>
        <v/>
      </c>
      <c r="D33" s="35" t="inlineStr">
        <is>
          <t>Expense</t>
        </is>
      </c>
      <c r="E33" s="36" t="inlineStr">
        <is>
          <t>Shopping</t>
        </is>
      </c>
      <c r="F33" s="35">
        <f>IFERROR(VLOOKUP($E33,CatGroupTable,2,FALSE),"")</f>
        <v/>
      </c>
      <c r="G33" s="36" t="inlineStr">
        <is>
          <t>Main Checking</t>
        </is>
      </c>
      <c r="H33" s="36" t="inlineStr">
        <is>
          <t>Bank Transfer</t>
        </is>
      </c>
      <c r="I33" s="35" t="inlineStr">
        <is>
          <t>Alex</t>
        </is>
      </c>
      <c r="J33" s="35" t="inlineStr">
        <is>
          <t>No</t>
        </is>
      </c>
      <c r="K33" s="37" t="n">
        <v>62.69</v>
      </c>
      <c r="L33" s="35" t="inlineStr">
        <is>
          <t>Yes</t>
        </is>
      </c>
      <c r="M33" s="38" t="inlineStr"/>
    </row>
    <row r="34">
      <c r="B34" s="29" t="n">
        <v>45323</v>
      </c>
      <c r="C34" s="30">
        <f>IF($B34="","",TEXT($B34,"mmm"))</f>
        <v/>
      </c>
      <c r="D34" s="30" t="inlineStr">
        <is>
          <t>Income</t>
        </is>
      </c>
      <c r="E34" s="31" t="inlineStr">
        <is>
          <t>Salary</t>
        </is>
      </c>
      <c r="F34" s="30">
        <f>IFERROR(VLOOKUP($E34,CatGroupTable,2,FALSE),"")</f>
        <v/>
      </c>
      <c r="G34" s="31" t="inlineStr">
        <is>
          <t>Main Checking</t>
        </is>
      </c>
      <c r="H34" s="31" t="inlineStr">
        <is>
          <t>Bank Transfer</t>
        </is>
      </c>
      <c r="I34" s="30" t="inlineStr">
        <is>
          <t>Sam</t>
        </is>
      </c>
      <c r="J34" s="30" t="inlineStr">
        <is>
          <t>Yes</t>
        </is>
      </c>
      <c r="K34" s="32" t="n">
        <v>3935</v>
      </c>
      <c r="L34" s="30" t="inlineStr">
        <is>
          <t>Yes</t>
        </is>
      </c>
      <c r="M34" s="33" t="inlineStr">
        <is>
          <t>Monthly salary</t>
        </is>
      </c>
    </row>
    <row r="35">
      <c r="B35" s="34" t="n">
        <v>45323</v>
      </c>
      <c r="C35" s="35">
        <f>IF($B35="","",TEXT($B35,"mmm"))</f>
        <v/>
      </c>
      <c r="D35" s="35" t="inlineStr">
        <is>
          <t>Income</t>
        </is>
      </c>
      <c r="E35" s="36" t="inlineStr">
        <is>
          <t>Salary</t>
        </is>
      </c>
      <c r="F35" s="35">
        <f>IFERROR(VLOOKUP($E35,CatGroupTable,2,FALSE),"")</f>
        <v/>
      </c>
      <c r="G35" s="36" t="inlineStr">
        <is>
          <t>Main Checking</t>
        </is>
      </c>
      <c r="H35" s="36" t="inlineStr">
        <is>
          <t>Bank Transfer</t>
        </is>
      </c>
      <c r="I35" s="35" t="inlineStr">
        <is>
          <t>Sam</t>
        </is>
      </c>
      <c r="J35" s="35" t="inlineStr">
        <is>
          <t>Yes</t>
        </is>
      </c>
      <c r="K35" s="37" t="n">
        <v>2761</v>
      </c>
      <c r="L35" s="35" t="inlineStr">
        <is>
          <t>Yes</t>
        </is>
      </c>
      <c r="M35" s="38" t="inlineStr">
        <is>
          <t>Partner salary</t>
        </is>
      </c>
    </row>
    <row r="36">
      <c r="B36" s="29" t="n">
        <v>45324</v>
      </c>
      <c r="C36" s="30">
        <f>IF($B36="","",TEXT($B36,"mmm"))</f>
        <v/>
      </c>
      <c r="D36" s="30" t="inlineStr">
        <is>
          <t>Expense</t>
        </is>
      </c>
      <c r="E36" s="31" t="inlineStr">
        <is>
          <t>Healthcare</t>
        </is>
      </c>
      <c r="F36" s="30">
        <f>IFERROR(VLOOKUP($E36,CatGroupTable,2,FALSE),"")</f>
        <v/>
      </c>
      <c r="G36" s="31" t="inlineStr">
        <is>
          <t>Main Checking</t>
        </is>
      </c>
      <c r="H36" s="31" t="inlineStr">
        <is>
          <t>Direct Debit</t>
        </is>
      </c>
      <c r="I36" s="30" t="inlineStr">
        <is>
          <t>Alex</t>
        </is>
      </c>
      <c r="J36" s="30" t="inlineStr">
        <is>
          <t>Yes</t>
        </is>
      </c>
      <c r="K36" s="32" t="n">
        <v>193.5</v>
      </c>
      <c r="L36" s="30" t="inlineStr">
        <is>
          <t>Yes</t>
        </is>
      </c>
      <c r="M36" s="33" t="inlineStr"/>
    </row>
    <row r="37">
      <c r="B37" s="34" t="n">
        <v>45325</v>
      </c>
      <c r="C37" s="35">
        <f>IF($B37="","",TEXT($B37,"mmm"))</f>
        <v/>
      </c>
      <c r="D37" s="35" t="inlineStr">
        <is>
          <t>Expense</t>
        </is>
      </c>
      <c r="E37" s="36" t="inlineStr">
        <is>
          <t>Transport</t>
        </is>
      </c>
      <c r="F37" s="35">
        <f>IFERROR(VLOOKUP($E37,CatGroupTable,2,FALSE),"")</f>
        <v/>
      </c>
      <c r="G37" s="36" t="inlineStr">
        <is>
          <t>Main Checking</t>
        </is>
      </c>
      <c r="H37" s="36" t="inlineStr">
        <is>
          <t>Direct Debit</t>
        </is>
      </c>
      <c r="I37" s="35" t="inlineStr">
        <is>
          <t>Alex</t>
        </is>
      </c>
      <c r="J37" s="35" t="inlineStr">
        <is>
          <t>Yes</t>
        </is>
      </c>
      <c r="K37" s="37" t="n">
        <v>462.02</v>
      </c>
      <c r="L37" s="35" t="inlineStr">
        <is>
          <t>No</t>
        </is>
      </c>
      <c r="M37" s="38" t="inlineStr"/>
    </row>
    <row r="38">
      <c r="B38" s="29" t="n">
        <v>45325</v>
      </c>
      <c r="C38" s="30">
        <f>IF($B38="","",TEXT($B38,"mmm"))</f>
        <v/>
      </c>
      <c r="D38" s="30" t="inlineStr">
        <is>
          <t>Expense</t>
        </is>
      </c>
      <c r="E38" s="31" t="inlineStr">
        <is>
          <t>Utilities</t>
        </is>
      </c>
      <c r="F38" s="30">
        <f>IFERROR(VLOOKUP($E38,CatGroupTable,2,FALSE),"")</f>
        <v/>
      </c>
      <c r="G38" s="31" t="inlineStr">
        <is>
          <t>Main Checking</t>
        </is>
      </c>
      <c r="H38" s="31" t="inlineStr">
        <is>
          <t>Direct Debit</t>
        </is>
      </c>
      <c r="I38" s="30" t="inlineStr">
        <is>
          <t>Alex</t>
        </is>
      </c>
      <c r="J38" s="30" t="inlineStr">
        <is>
          <t>Yes</t>
        </is>
      </c>
      <c r="K38" s="32" t="n">
        <v>214.85</v>
      </c>
      <c r="L38" s="30" t="inlineStr">
        <is>
          <t>Yes</t>
        </is>
      </c>
      <c r="M38" s="33" t="inlineStr"/>
    </row>
    <row r="39">
      <c r="B39" s="34" t="n">
        <v>45325</v>
      </c>
      <c r="C39" s="35">
        <f>IF($B39="","",TEXT($B39,"mmm"))</f>
        <v/>
      </c>
      <c r="D39" s="35" t="inlineStr">
        <is>
          <t>Expense</t>
        </is>
      </c>
      <c r="E39" s="36" t="inlineStr">
        <is>
          <t>Shopping</t>
        </is>
      </c>
      <c r="F39" s="35">
        <f>IFERROR(VLOOKUP($E39,CatGroupTable,2,FALSE),"")</f>
        <v/>
      </c>
      <c r="G39" s="36" t="inlineStr">
        <is>
          <t>Main Checking</t>
        </is>
      </c>
      <c r="H39" s="36" t="inlineStr">
        <is>
          <t>Debit Card</t>
        </is>
      </c>
      <c r="I39" s="35" t="inlineStr">
        <is>
          <t>Alex</t>
        </is>
      </c>
      <c r="J39" s="35" t="inlineStr">
        <is>
          <t>No</t>
        </is>
      </c>
      <c r="K39" s="37" t="n">
        <v>106.03</v>
      </c>
      <c r="L39" s="35" t="inlineStr">
        <is>
          <t>Yes</t>
        </is>
      </c>
      <c r="M39" s="38" t="inlineStr"/>
    </row>
    <row r="40">
      <c r="B40" s="29" t="n">
        <v>45326</v>
      </c>
      <c r="C40" s="30">
        <f>IF($B40="","",TEXT($B40,"mmm"))</f>
        <v/>
      </c>
      <c r="D40" s="30" t="inlineStr">
        <is>
          <t>Expense</t>
        </is>
      </c>
      <c r="E40" s="31" t="inlineStr">
        <is>
          <t>Rent / Mortgage</t>
        </is>
      </c>
      <c r="F40" s="30">
        <f>IFERROR(VLOOKUP($E40,CatGroupTable,2,FALSE),"")</f>
        <v/>
      </c>
      <c r="G40" s="31" t="inlineStr">
        <is>
          <t>Main Checking</t>
        </is>
      </c>
      <c r="H40" s="31" t="inlineStr">
        <is>
          <t>Bank Transfer</t>
        </is>
      </c>
      <c r="I40" s="30" t="inlineStr">
        <is>
          <t>Alex</t>
        </is>
      </c>
      <c r="J40" s="30" t="inlineStr">
        <is>
          <t>Yes</t>
        </is>
      </c>
      <c r="K40" s="32" t="n">
        <v>1915.82</v>
      </c>
      <c r="L40" s="30" t="inlineStr">
        <is>
          <t>Yes</t>
        </is>
      </c>
      <c r="M40" s="33" t="inlineStr"/>
    </row>
    <row r="41">
      <c r="B41" s="34" t="n">
        <v>45326</v>
      </c>
      <c r="C41" s="35">
        <f>IF($B41="","",TEXT($B41,"mmm"))</f>
        <v/>
      </c>
      <c r="D41" s="35" t="inlineStr">
        <is>
          <t>Expense</t>
        </is>
      </c>
      <c r="E41" s="36" t="inlineStr">
        <is>
          <t>Debt Payment</t>
        </is>
      </c>
      <c r="F41" s="35">
        <f>IFERROR(VLOOKUP($E41,CatGroupTable,2,FALSE),"")</f>
        <v/>
      </c>
      <c r="G41" s="36" t="inlineStr">
        <is>
          <t>Main Checking</t>
        </is>
      </c>
      <c r="H41" s="36" t="inlineStr">
        <is>
          <t>Bank Transfer</t>
        </is>
      </c>
      <c r="I41" s="35" t="inlineStr">
        <is>
          <t>Sam</t>
        </is>
      </c>
      <c r="J41" s="35" t="inlineStr">
        <is>
          <t>Yes</t>
        </is>
      </c>
      <c r="K41" s="37" t="n">
        <v>389.84</v>
      </c>
      <c r="L41" s="35" t="inlineStr">
        <is>
          <t>Yes</t>
        </is>
      </c>
      <c r="M41" s="38" t="inlineStr"/>
    </row>
    <row r="42">
      <c r="B42" s="29" t="n">
        <v>45326</v>
      </c>
      <c r="C42" s="30">
        <f>IF($B42="","",TEXT($B42,"mmm"))</f>
        <v/>
      </c>
      <c r="D42" s="30" t="inlineStr">
        <is>
          <t>Expense</t>
        </is>
      </c>
      <c r="E42" s="31" t="inlineStr">
        <is>
          <t>Groceries</t>
        </is>
      </c>
      <c r="F42" s="30">
        <f>IFERROR(VLOOKUP($E42,CatGroupTable,2,FALSE),"")</f>
        <v/>
      </c>
      <c r="G42" s="31" t="inlineStr">
        <is>
          <t>Main Checking</t>
        </is>
      </c>
      <c r="H42" s="31" t="inlineStr">
        <is>
          <t>Debit Card</t>
        </is>
      </c>
      <c r="I42" s="30" t="inlineStr">
        <is>
          <t>Sam</t>
        </is>
      </c>
      <c r="J42" s="30" t="inlineStr">
        <is>
          <t>No</t>
        </is>
      </c>
      <c r="K42" s="32" t="n">
        <v>170.8</v>
      </c>
      <c r="L42" s="30" t="inlineStr">
        <is>
          <t>Yes</t>
        </is>
      </c>
      <c r="M42" s="33" t="inlineStr"/>
    </row>
    <row r="43">
      <c r="B43" s="34" t="n">
        <v>45326</v>
      </c>
      <c r="C43" s="35">
        <f>IF($B43="","",TEXT($B43,"mmm"))</f>
        <v/>
      </c>
      <c r="D43" s="35" t="inlineStr">
        <is>
          <t>Expense</t>
        </is>
      </c>
      <c r="E43" s="36" t="inlineStr">
        <is>
          <t>Dining Out</t>
        </is>
      </c>
      <c r="F43" s="35">
        <f>IFERROR(VLOOKUP($E43,CatGroupTable,2,FALSE),"")</f>
        <v/>
      </c>
      <c r="G43" s="36" t="inlineStr">
        <is>
          <t>Main Checking</t>
        </is>
      </c>
      <c r="H43" s="36" t="inlineStr">
        <is>
          <t>Cash</t>
        </is>
      </c>
      <c r="I43" s="35" t="inlineStr">
        <is>
          <t>Sam</t>
        </is>
      </c>
      <c r="J43" s="35" t="inlineStr">
        <is>
          <t>No</t>
        </is>
      </c>
      <c r="K43" s="37" t="n">
        <v>34.02</v>
      </c>
      <c r="L43" s="35" t="inlineStr">
        <is>
          <t>Yes</t>
        </is>
      </c>
      <c r="M43" s="38" t="inlineStr"/>
    </row>
    <row r="44">
      <c r="B44" s="29" t="n">
        <v>45326</v>
      </c>
      <c r="C44" s="30">
        <f>IF($B44="","",TEXT($B44,"mmm"))</f>
        <v/>
      </c>
      <c r="D44" s="30" t="inlineStr">
        <is>
          <t>Expense</t>
        </is>
      </c>
      <c r="E44" s="31" t="inlineStr">
        <is>
          <t>Dining Out</t>
        </is>
      </c>
      <c r="F44" s="30">
        <f>IFERROR(VLOOKUP($E44,CatGroupTable,2,FALSE),"")</f>
        <v/>
      </c>
      <c r="G44" s="31" t="inlineStr">
        <is>
          <t>Joint Savings</t>
        </is>
      </c>
      <c r="H44" s="31" t="inlineStr">
        <is>
          <t>Direct Debit</t>
        </is>
      </c>
      <c r="I44" s="30" t="inlineStr">
        <is>
          <t>Alex</t>
        </is>
      </c>
      <c r="J44" s="30" t="inlineStr">
        <is>
          <t>No</t>
        </is>
      </c>
      <c r="K44" s="32" t="n">
        <v>25.66</v>
      </c>
      <c r="L44" s="30" t="inlineStr">
        <is>
          <t>No</t>
        </is>
      </c>
      <c r="M44" s="33" t="inlineStr"/>
    </row>
    <row r="45">
      <c r="B45" s="34" t="n">
        <v>45327</v>
      </c>
      <c r="C45" s="35">
        <f>IF($B45="","",TEXT($B45,"mmm"))</f>
        <v/>
      </c>
      <c r="D45" s="35" t="inlineStr">
        <is>
          <t>Expense</t>
        </is>
      </c>
      <c r="E45" s="36" t="inlineStr">
        <is>
          <t>Subscriptions</t>
        </is>
      </c>
      <c r="F45" s="35">
        <f>IFERROR(VLOOKUP($E45,CatGroupTable,2,FALSE),"")</f>
        <v/>
      </c>
      <c r="G45" s="36" t="inlineStr">
        <is>
          <t>Credit Card</t>
        </is>
      </c>
      <c r="H45" s="36" t="inlineStr">
        <is>
          <t>Credit Card</t>
        </is>
      </c>
      <c r="I45" s="35" t="inlineStr">
        <is>
          <t>Alex</t>
        </is>
      </c>
      <c r="J45" s="35" t="inlineStr">
        <is>
          <t>Yes</t>
        </is>
      </c>
      <c r="K45" s="37" t="n">
        <v>54.39</v>
      </c>
      <c r="L45" s="35" t="inlineStr">
        <is>
          <t>No</t>
        </is>
      </c>
      <c r="M45" s="38" t="inlineStr"/>
    </row>
    <row r="46">
      <c r="B46" s="29" t="n">
        <v>45327</v>
      </c>
      <c r="C46" s="30">
        <f>IF($B46="","",TEXT($B46,"mmm"))</f>
        <v/>
      </c>
      <c r="D46" s="30" t="inlineStr">
        <is>
          <t>Expense</t>
        </is>
      </c>
      <c r="E46" s="31" t="inlineStr">
        <is>
          <t>Groceries</t>
        </is>
      </c>
      <c r="F46" s="30">
        <f>IFERROR(VLOOKUP($E46,CatGroupTable,2,FALSE),"")</f>
        <v/>
      </c>
      <c r="G46" s="31" t="inlineStr">
        <is>
          <t>Main Checking</t>
        </is>
      </c>
      <c r="H46" s="31" t="inlineStr">
        <is>
          <t>Debit Card</t>
        </is>
      </c>
      <c r="I46" s="30" t="inlineStr">
        <is>
          <t>Alex</t>
        </is>
      </c>
      <c r="J46" s="30" t="inlineStr">
        <is>
          <t>No</t>
        </is>
      </c>
      <c r="K46" s="32" t="n">
        <v>143.18</v>
      </c>
      <c r="L46" s="30" t="inlineStr">
        <is>
          <t>Yes</t>
        </is>
      </c>
      <c r="M46" s="33" t="inlineStr"/>
    </row>
    <row r="47">
      <c r="B47" s="34" t="n">
        <v>45328</v>
      </c>
      <c r="C47" s="35">
        <f>IF($B47="","",TEXT($B47,"mmm"))</f>
        <v/>
      </c>
      <c r="D47" s="35" t="inlineStr">
        <is>
          <t>Expense</t>
        </is>
      </c>
      <c r="E47" s="36" t="inlineStr">
        <is>
          <t>Phone / Internet</t>
        </is>
      </c>
      <c r="F47" s="35">
        <f>IFERROR(VLOOKUP($E47,CatGroupTable,2,FALSE),"")</f>
        <v/>
      </c>
      <c r="G47" s="36" t="inlineStr">
        <is>
          <t>Main Checking</t>
        </is>
      </c>
      <c r="H47" s="36" t="inlineStr">
        <is>
          <t>Direct Debit</t>
        </is>
      </c>
      <c r="I47" s="35" t="inlineStr">
        <is>
          <t>Alex</t>
        </is>
      </c>
      <c r="J47" s="35" t="inlineStr">
        <is>
          <t>Yes</t>
        </is>
      </c>
      <c r="K47" s="37" t="n">
        <v>110.94</v>
      </c>
      <c r="L47" s="35" t="inlineStr">
        <is>
          <t>Yes</t>
        </is>
      </c>
      <c r="M47" s="38" t="inlineStr"/>
    </row>
    <row r="48">
      <c r="B48" s="29" t="n">
        <v>45328</v>
      </c>
      <c r="C48" s="30">
        <f>IF($B48="","",TEXT($B48,"mmm"))</f>
        <v/>
      </c>
      <c r="D48" s="30" t="inlineStr">
        <is>
          <t>Expense</t>
        </is>
      </c>
      <c r="E48" s="31" t="inlineStr">
        <is>
          <t>Insurance</t>
        </is>
      </c>
      <c r="F48" s="30">
        <f>IFERROR(VLOOKUP($E48,CatGroupTable,2,FALSE),"")</f>
        <v/>
      </c>
      <c r="G48" s="31" t="inlineStr">
        <is>
          <t>Main Checking</t>
        </is>
      </c>
      <c r="H48" s="31" t="inlineStr">
        <is>
          <t>Direct Debit</t>
        </is>
      </c>
      <c r="I48" s="30" t="inlineStr">
        <is>
          <t>Sam</t>
        </is>
      </c>
      <c r="J48" s="30" t="inlineStr">
        <is>
          <t>Yes</t>
        </is>
      </c>
      <c r="K48" s="32" t="n">
        <v>172.96</v>
      </c>
      <c r="L48" s="30" t="inlineStr">
        <is>
          <t>Yes</t>
        </is>
      </c>
      <c r="M48" s="33" t="inlineStr"/>
    </row>
    <row r="49">
      <c r="B49" s="34" t="n">
        <v>45329</v>
      </c>
      <c r="C49" s="35">
        <f>IF($B49="","",TEXT($B49,"mmm"))</f>
        <v/>
      </c>
      <c r="D49" s="35" t="inlineStr">
        <is>
          <t>Expense</t>
        </is>
      </c>
      <c r="E49" s="36" t="inlineStr">
        <is>
          <t>Groceries</t>
        </is>
      </c>
      <c r="F49" s="35">
        <f>IFERROR(VLOOKUP($E49,CatGroupTable,2,FALSE),"")</f>
        <v/>
      </c>
      <c r="G49" s="36" t="inlineStr">
        <is>
          <t>Joint Savings</t>
        </is>
      </c>
      <c r="H49" s="36" t="inlineStr">
        <is>
          <t>Cash</t>
        </is>
      </c>
      <c r="I49" s="35" t="inlineStr">
        <is>
          <t>Alex</t>
        </is>
      </c>
      <c r="J49" s="35" t="inlineStr">
        <is>
          <t>No</t>
        </is>
      </c>
      <c r="K49" s="37" t="n">
        <v>140.63</v>
      </c>
      <c r="L49" s="35" t="inlineStr">
        <is>
          <t>Yes</t>
        </is>
      </c>
      <c r="M49" s="38" t="inlineStr"/>
    </row>
    <row r="50">
      <c r="B50" s="29" t="n">
        <v>45329</v>
      </c>
      <c r="C50" s="30">
        <f>IF($B50="","",TEXT($B50,"mmm"))</f>
        <v/>
      </c>
      <c r="D50" s="30" t="inlineStr">
        <is>
          <t>Expense</t>
        </is>
      </c>
      <c r="E50" s="31" t="inlineStr">
        <is>
          <t>Shopping</t>
        </is>
      </c>
      <c r="F50" s="30">
        <f>IFERROR(VLOOKUP($E50,CatGroupTable,2,FALSE),"")</f>
        <v/>
      </c>
      <c r="G50" s="31" t="inlineStr">
        <is>
          <t>Main Checking</t>
        </is>
      </c>
      <c r="H50" s="31" t="inlineStr">
        <is>
          <t>Credit Card</t>
        </is>
      </c>
      <c r="I50" s="30" t="inlineStr">
        <is>
          <t>Sam</t>
        </is>
      </c>
      <c r="J50" s="30" t="inlineStr">
        <is>
          <t>No</t>
        </is>
      </c>
      <c r="K50" s="32" t="n">
        <v>179.66</v>
      </c>
      <c r="L50" s="30" t="inlineStr">
        <is>
          <t>Yes</t>
        </is>
      </c>
      <c r="M50" s="33" t="inlineStr"/>
    </row>
    <row r="51">
      <c r="B51" s="34" t="n">
        <v>45329</v>
      </c>
      <c r="C51" s="35">
        <f>IF($B51="","",TEXT($B51,"mmm"))</f>
        <v/>
      </c>
      <c r="D51" s="35" t="inlineStr">
        <is>
          <t>Expense</t>
        </is>
      </c>
      <c r="E51" s="36" t="inlineStr">
        <is>
          <t>Hobbies</t>
        </is>
      </c>
      <c r="F51" s="35">
        <f>IFERROR(VLOOKUP($E51,CatGroupTable,2,FALSE),"")</f>
        <v/>
      </c>
      <c r="G51" s="36" t="inlineStr">
        <is>
          <t>Main Checking</t>
        </is>
      </c>
      <c r="H51" s="36" t="inlineStr">
        <is>
          <t>Bank Transfer</t>
        </is>
      </c>
      <c r="I51" s="35" t="inlineStr">
        <is>
          <t>Alex</t>
        </is>
      </c>
      <c r="J51" s="35" t="inlineStr">
        <is>
          <t>No</t>
        </is>
      </c>
      <c r="K51" s="37" t="n">
        <v>32.7</v>
      </c>
      <c r="L51" s="35" t="inlineStr">
        <is>
          <t>Yes</t>
        </is>
      </c>
      <c r="M51" s="38" t="inlineStr"/>
    </row>
    <row r="52">
      <c r="B52" s="29" t="n">
        <v>45330</v>
      </c>
      <c r="C52" s="30">
        <f>IF($B52="","",TEXT($B52,"mmm"))</f>
        <v/>
      </c>
      <c r="D52" s="30" t="inlineStr">
        <is>
          <t>Expense</t>
        </is>
      </c>
      <c r="E52" s="31" t="inlineStr">
        <is>
          <t>Transport</t>
        </is>
      </c>
      <c r="F52" s="30">
        <f>IFERROR(VLOOKUP($E52,CatGroupTable,2,FALSE),"")</f>
        <v/>
      </c>
      <c r="G52" s="31" t="inlineStr">
        <is>
          <t>Main Checking</t>
        </is>
      </c>
      <c r="H52" s="31" t="inlineStr">
        <is>
          <t>Credit Card</t>
        </is>
      </c>
      <c r="I52" s="30" t="inlineStr">
        <is>
          <t>Sam</t>
        </is>
      </c>
      <c r="J52" s="30" t="inlineStr">
        <is>
          <t>No</t>
        </is>
      </c>
      <c r="K52" s="32" t="n">
        <v>34.11</v>
      </c>
      <c r="L52" s="30" t="inlineStr">
        <is>
          <t>No</t>
        </is>
      </c>
      <c r="M52" s="33" t="inlineStr"/>
    </row>
    <row r="53">
      <c r="B53" s="34" t="n">
        <v>45333</v>
      </c>
      <c r="C53" s="35">
        <f>IF($B53="","",TEXT($B53,"mmm"))</f>
        <v/>
      </c>
      <c r="D53" s="35" t="inlineStr">
        <is>
          <t>Expense</t>
        </is>
      </c>
      <c r="E53" s="36" t="inlineStr">
        <is>
          <t>Hobbies</t>
        </is>
      </c>
      <c r="F53" s="35">
        <f>IFERROR(VLOOKUP($E53,CatGroupTable,2,FALSE),"")</f>
        <v/>
      </c>
      <c r="G53" s="36" t="inlineStr">
        <is>
          <t>Joint Savings</t>
        </is>
      </c>
      <c r="H53" s="36" t="inlineStr">
        <is>
          <t>Debit Card</t>
        </is>
      </c>
      <c r="I53" s="35" t="inlineStr">
        <is>
          <t>Alex</t>
        </is>
      </c>
      <c r="J53" s="35" t="inlineStr">
        <is>
          <t>No</t>
        </is>
      </c>
      <c r="K53" s="37" t="n">
        <v>47.85</v>
      </c>
      <c r="L53" s="35" t="inlineStr">
        <is>
          <t>Yes</t>
        </is>
      </c>
      <c r="M53" s="38" t="inlineStr"/>
    </row>
    <row r="54">
      <c r="B54" s="29" t="n">
        <v>45334</v>
      </c>
      <c r="C54" s="30">
        <f>IF($B54="","",TEXT($B54,"mmm"))</f>
        <v/>
      </c>
      <c r="D54" s="30" t="inlineStr">
        <is>
          <t>Expense</t>
        </is>
      </c>
      <c r="E54" s="31" t="inlineStr">
        <is>
          <t>Dining Out</t>
        </is>
      </c>
      <c r="F54" s="30">
        <f>IFERROR(VLOOKUP($E54,CatGroupTable,2,FALSE),"")</f>
        <v/>
      </c>
      <c r="G54" s="31" t="inlineStr">
        <is>
          <t>Main Checking</t>
        </is>
      </c>
      <c r="H54" s="31" t="inlineStr">
        <is>
          <t>Direct Debit</t>
        </is>
      </c>
      <c r="I54" s="30" t="inlineStr">
        <is>
          <t>Alex</t>
        </is>
      </c>
      <c r="J54" s="30" t="inlineStr">
        <is>
          <t>No</t>
        </is>
      </c>
      <c r="K54" s="32" t="n">
        <v>37.89</v>
      </c>
      <c r="L54" s="30" t="inlineStr">
        <is>
          <t>Yes</t>
        </is>
      </c>
      <c r="M54" s="33" t="inlineStr"/>
    </row>
    <row r="55">
      <c r="B55" s="34" t="n">
        <v>45335</v>
      </c>
      <c r="C55" s="35">
        <f>IF($B55="","",TEXT($B55,"mmm"))</f>
        <v/>
      </c>
      <c r="D55" s="35" t="inlineStr">
        <is>
          <t>Income</t>
        </is>
      </c>
      <c r="E55" s="36" t="inlineStr">
        <is>
          <t>Side Income</t>
        </is>
      </c>
      <c r="F55" s="35">
        <f>IFERROR(VLOOKUP($E55,CatGroupTable,2,FALSE),"")</f>
        <v/>
      </c>
      <c r="G55" s="36" t="inlineStr">
        <is>
          <t>Main Checking</t>
        </is>
      </c>
      <c r="H55" s="36" t="inlineStr">
        <is>
          <t>Bank Transfer</t>
        </is>
      </c>
      <c r="I55" s="35" t="inlineStr">
        <is>
          <t>Sam</t>
        </is>
      </c>
      <c r="J55" s="35" t="inlineStr">
        <is>
          <t>No</t>
        </is>
      </c>
      <c r="K55" s="37" t="n">
        <v>344</v>
      </c>
      <c r="L55" s="35" t="inlineStr">
        <is>
          <t>Yes</t>
        </is>
      </c>
      <c r="M55" s="38" t="inlineStr">
        <is>
          <t>Freelance</t>
        </is>
      </c>
    </row>
    <row r="56">
      <c r="B56" s="29" t="n">
        <v>45337</v>
      </c>
      <c r="C56" s="30">
        <f>IF($B56="","",TEXT($B56,"mmm"))</f>
        <v/>
      </c>
      <c r="D56" s="30" t="inlineStr">
        <is>
          <t>Expense</t>
        </is>
      </c>
      <c r="E56" s="31" t="inlineStr">
        <is>
          <t>Entertainment</t>
        </is>
      </c>
      <c r="F56" s="30">
        <f>IFERROR(VLOOKUP($E56,CatGroupTable,2,FALSE),"")</f>
        <v/>
      </c>
      <c r="G56" s="31" t="inlineStr">
        <is>
          <t>Joint Savings</t>
        </is>
      </c>
      <c r="H56" s="31" t="inlineStr">
        <is>
          <t>Cash</t>
        </is>
      </c>
      <c r="I56" s="30" t="inlineStr">
        <is>
          <t>Sam</t>
        </is>
      </c>
      <c r="J56" s="30" t="inlineStr">
        <is>
          <t>No</t>
        </is>
      </c>
      <c r="K56" s="32" t="n">
        <v>25.46</v>
      </c>
      <c r="L56" s="30" t="inlineStr">
        <is>
          <t>Yes</t>
        </is>
      </c>
      <c r="M56" s="33" t="inlineStr"/>
    </row>
    <row r="57">
      <c r="B57" s="34" t="n">
        <v>45339</v>
      </c>
      <c r="C57" s="35">
        <f>IF($B57="","",TEXT($B57,"mmm"))</f>
        <v/>
      </c>
      <c r="D57" s="35" t="inlineStr">
        <is>
          <t>Expense</t>
        </is>
      </c>
      <c r="E57" s="36" t="inlineStr">
        <is>
          <t>Shopping</t>
        </is>
      </c>
      <c r="F57" s="35">
        <f>IFERROR(VLOOKUP($E57,CatGroupTable,2,FALSE),"")</f>
        <v/>
      </c>
      <c r="G57" s="36" t="inlineStr">
        <is>
          <t>Joint Savings</t>
        </is>
      </c>
      <c r="H57" s="36" t="inlineStr">
        <is>
          <t>Direct Debit</t>
        </is>
      </c>
      <c r="I57" s="35" t="inlineStr">
        <is>
          <t>Alex</t>
        </is>
      </c>
      <c r="J57" s="35" t="inlineStr">
        <is>
          <t>No</t>
        </is>
      </c>
      <c r="K57" s="37" t="n">
        <v>164.23</v>
      </c>
      <c r="L57" s="35" t="inlineStr">
        <is>
          <t>Yes</t>
        </is>
      </c>
      <c r="M57" s="38" t="inlineStr"/>
    </row>
    <row r="58">
      <c r="B58" s="29" t="n">
        <v>45341</v>
      </c>
      <c r="C58" s="30">
        <f>IF($B58="","",TEXT($B58,"mmm"))</f>
        <v/>
      </c>
      <c r="D58" s="30" t="inlineStr">
        <is>
          <t>Expense</t>
        </is>
      </c>
      <c r="E58" s="31" t="inlineStr">
        <is>
          <t>Entertainment</t>
        </is>
      </c>
      <c r="F58" s="30">
        <f>IFERROR(VLOOKUP($E58,CatGroupTable,2,FALSE),"")</f>
        <v/>
      </c>
      <c r="G58" s="31" t="inlineStr">
        <is>
          <t>Joint Savings</t>
        </is>
      </c>
      <c r="H58" s="31" t="inlineStr">
        <is>
          <t>Credit Card</t>
        </is>
      </c>
      <c r="I58" s="30" t="inlineStr">
        <is>
          <t>Sam</t>
        </is>
      </c>
      <c r="J58" s="30" t="inlineStr">
        <is>
          <t>No</t>
        </is>
      </c>
      <c r="K58" s="32" t="n">
        <v>36.03</v>
      </c>
      <c r="L58" s="30" t="inlineStr">
        <is>
          <t>Yes</t>
        </is>
      </c>
      <c r="M58" s="33" t="inlineStr"/>
    </row>
    <row r="59">
      <c r="B59" s="34" t="n">
        <v>45343</v>
      </c>
      <c r="C59" s="35">
        <f>IF($B59="","",TEXT($B59,"mmm"))</f>
        <v/>
      </c>
      <c r="D59" s="35" t="inlineStr">
        <is>
          <t>Expense</t>
        </is>
      </c>
      <c r="E59" s="36" t="inlineStr">
        <is>
          <t>Transport</t>
        </is>
      </c>
      <c r="F59" s="35">
        <f>IFERROR(VLOOKUP($E59,CatGroupTable,2,FALSE),"")</f>
        <v/>
      </c>
      <c r="G59" s="36" t="inlineStr">
        <is>
          <t>Main Checking</t>
        </is>
      </c>
      <c r="H59" s="36" t="inlineStr">
        <is>
          <t>Direct Debit</t>
        </is>
      </c>
      <c r="I59" s="35" t="inlineStr">
        <is>
          <t>Alex</t>
        </is>
      </c>
      <c r="J59" s="35" t="inlineStr">
        <is>
          <t>No</t>
        </is>
      </c>
      <c r="K59" s="37" t="n">
        <v>44.77</v>
      </c>
      <c r="L59" s="35" t="inlineStr">
        <is>
          <t>Yes</t>
        </is>
      </c>
      <c r="M59" s="38" t="inlineStr"/>
    </row>
    <row r="60">
      <c r="B60" s="29" t="n">
        <v>45346</v>
      </c>
      <c r="C60" s="30">
        <f>IF($B60="","",TEXT($B60,"mmm"))</f>
        <v/>
      </c>
      <c r="D60" s="30" t="inlineStr">
        <is>
          <t>Expense</t>
        </is>
      </c>
      <c r="E60" s="31" t="inlineStr">
        <is>
          <t>Healthcare</t>
        </is>
      </c>
      <c r="F60" s="30">
        <f>IFERROR(VLOOKUP($E60,CatGroupTable,2,FALSE),"")</f>
        <v/>
      </c>
      <c r="G60" s="31" t="inlineStr">
        <is>
          <t>Main Checking</t>
        </is>
      </c>
      <c r="H60" s="31" t="inlineStr">
        <is>
          <t>Bank Transfer</t>
        </is>
      </c>
      <c r="I60" s="30" t="inlineStr">
        <is>
          <t>Alex</t>
        </is>
      </c>
      <c r="J60" s="30" t="inlineStr">
        <is>
          <t>No</t>
        </is>
      </c>
      <c r="K60" s="32" t="n">
        <v>29.32</v>
      </c>
      <c r="L60" s="30" t="inlineStr">
        <is>
          <t>Yes</t>
        </is>
      </c>
      <c r="M60" s="33" t="inlineStr"/>
    </row>
    <row r="61">
      <c r="B61" s="34" t="n">
        <v>45347</v>
      </c>
      <c r="C61" s="35">
        <f>IF($B61="","",TEXT($B61,"mmm"))</f>
        <v/>
      </c>
      <c r="D61" s="35" t="inlineStr">
        <is>
          <t>Expense</t>
        </is>
      </c>
      <c r="E61" s="36" t="inlineStr">
        <is>
          <t>Savings</t>
        </is>
      </c>
      <c r="F61" s="35">
        <f>IFERROR(VLOOKUP($E61,CatGroupTable,2,FALSE),"")</f>
        <v/>
      </c>
      <c r="G61" s="36" t="inlineStr">
        <is>
          <t>Joint Savings</t>
        </is>
      </c>
      <c r="H61" s="36" t="inlineStr">
        <is>
          <t>Bank Transfer</t>
        </is>
      </c>
      <c r="I61" s="35" t="inlineStr">
        <is>
          <t>Sam</t>
        </is>
      </c>
      <c r="J61" s="35" t="inlineStr">
        <is>
          <t>Yes</t>
        </is>
      </c>
      <c r="K61" s="37" t="n">
        <v>500</v>
      </c>
      <c r="L61" s="35" t="inlineStr">
        <is>
          <t>No</t>
        </is>
      </c>
      <c r="M61" s="38" t="inlineStr">
        <is>
          <t>Auto-save</t>
        </is>
      </c>
    </row>
    <row r="62">
      <c r="B62" s="29" t="n">
        <v>45349</v>
      </c>
      <c r="C62" s="30">
        <f>IF($B62="","",TEXT($B62,"mmm"))</f>
        <v/>
      </c>
      <c r="D62" s="30" t="inlineStr">
        <is>
          <t>Expense</t>
        </is>
      </c>
      <c r="E62" s="31" t="inlineStr">
        <is>
          <t>Groceries</t>
        </is>
      </c>
      <c r="F62" s="30">
        <f>IFERROR(VLOOKUP($E62,CatGroupTable,2,FALSE),"")</f>
        <v/>
      </c>
      <c r="G62" s="31" t="inlineStr">
        <is>
          <t>Main Checking</t>
        </is>
      </c>
      <c r="H62" s="31" t="inlineStr">
        <is>
          <t>Cash</t>
        </is>
      </c>
      <c r="I62" s="30" t="inlineStr">
        <is>
          <t>Sam</t>
        </is>
      </c>
      <c r="J62" s="30" t="inlineStr">
        <is>
          <t>No</t>
        </is>
      </c>
      <c r="K62" s="32" t="n">
        <v>191.84</v>
      </c>
      <c r="L62" s="30" t="inlineStr">
        <is>
          <t>Yes</t>
        </is>
      </c>
      <c r="M62" s="33" t="inlineStr"/>
    </row>
    <row r="63">
      <c r="B63" s="34" t="n">
        <v>45350</v>
      </c>
      <c r="C63" s="35">
        <f>IF($B63="","",TEXT($B63,"mmm"))</f>
        <v/>
      </c>
      <c r="D63" s="35" t="inlineStr">
        <is>
          <t>Expense</t>
        </is>
      </c>
      <c r="E63" s="36" t="inlineStr">
        <is>
          <t>Groceries</t>
        </is>
      </c>
      <c r="F63" s="35">
        <f>IFERROR(VLOOKUP($E63,CatGroupTable,2,FALSE),"")</f>
        <v/>
      </c>
      <c r="G63" s="36" t="inlineStr">
        <is>
          <t>Main Checking</t>
        </is>
      </c>
      <c r="H63" s="36" t="inlineStr">
        <is>
          <t>Credit Card</t>
        </is>
      </c>
      <c r="I63" s="35" t="inlineStr">
        <is>
          <t>Alex</t>
        </is>
      </c>
      <c r="J63" s="35" t="inlineStr">
        <is>
          <t>No</t>
        </is>
      </c>
      <c r="K63" s="37" t="n">
        <v>193.4</v>
      </c>
      <c r="L63" s="35" t="inlineStr">
        <is>
          <t>Yes</t>
        </is>
      </c>
      <c r="M63" s="38" t="inlineStr"/>
    </row>
    <row r="64">
      <c r="B64" s="29" t="n">
        <v>45350</v>
      </c>
      <c r="C64" s="30">
        <f>IF($B64="","",TEXT($B64,"mmm"))</f>
        <v/>
      </c>
      <c r="D64" s="30" t="inlineStr">
        <is>
          <t>Expense</t>
        </is>
      </c>
      <c r="E64" s="31" t="inlineStr">
        <is>
          <t>Dining Out</t>
        </is>
      </c>
      <c r="F64" s="30">
        <f>IFERROR(VLOOKUP($E64,CatGroupTable,2,FALSE),"")</f>
        <v/>
      </c>
      <c r="G64" s="31" t="inlineStr">
        <is>
          <t>Joint Savings</t>
        </is>
      </c>
      <c r="H64" s="31" t="inlineStr">
        <is>
          <t>Direct Debit</t>
        </is>
      </c>
      <c r="I64" s="30" t="inlineStr">
        <is>
          <t>Sam</t>
        </is>
      </c>
      <c r="J64" s="30" t="inlineStr">
        <is>
          <t>No</t>
        </is>
      </c>
      <c r="K64" s="32" t="n">
        <v>55.22</v>
      </c>
      <c r="L64" s="30" t="inlineStr">
        <is>
          <t>Yes</t>
        </is>
      </c>
      <c r="M64" s="33" t="inlineStr"/>
    </row>
    <row r="65">
      <c r="B65" s="34" t="n">
        <v>45352</v>
      </c>
      <c r="C65" s="35">
        <f>IF($B65="","",TEXT($B65,"mmm"))</f>
        <v/>
      </c>
      <c r="D65" s="35" t="inlineStr">
        <is>
          <t>Income</t>
        </is>
      </c>
      <c r="E65" s="36" t="inlineStr">
        <is>
          <t>Salary</t>
        </is>
      </c>
      <c r="F65" s="35">
        <f>IFERROR(VLOOKUP($E65,CatGroupTable,2,FALSE),"")</f>
        <v/>
      </c>
      <c r="G65" s="36" t="inlineStr">
        <is>
          <t>Main Checking</t>
        </is>
      </c>
      <c r="H65" s="36" t="inlineStr">
        <is>
          <t>Bank Transfer</t>
        </is>
      </c>
      <c r="I65" s="35" t="inlineStr">
        <is>
          <t>Sam</t>
        </is>
      </c>
      <c r="J65" s="35" t="inlineStr">
        <is>
          <t>Yes</t>
        </is>
      </c>
      <c r="K65" s="37" t="n">
        <v>3833</v>
      </c>
      <c r="L65" s="35" t="inlineStr">
        <is>
          <t>Yes</t>
        </is>
      </c>
      <c r="M65" s="38" t="inlineStr">
        <is>
          <t>Monthly salary</t>
        </is>
      </c>
    </row>
    <row r="66">
      <c r="B66" s="29" t="n">
        <v>45352</v>
      </c>
      <c r="C66" s="30">
        <f>IF($B66="","",TEXT($B66,"mmm"))</f>
        <v/>
      </c>
      <c r="D66" s="30" t="inlineStr">
        <is>
          <t>Income</t>
        </is>
      </c>
      <c r="E66" s="31" t="inlineStr">
        <is>
          <t>Salary</t>
        </is>
      </c>
      <c r="F66" s="30">
        <f>IFERROR(VLOOKUP($E66,CatGroupTable,2,FALSE),"")</f>
        <v/>
      </c>
      <c r="G66" s="31" t="inlineStr">
        <is>
          <t>Main Checking</t>
        </is>
      </c>
      <c r="H66" s="31" t="inlineStr">
        <is>
          <t>Bank Transfer</t>
        </is>
      </c>
      <c r="I66" s="30" t="inlineStr">
        <is>
          <t>Sam</t>
        </is>
      </c>
      <c r="J66" s="30" t="inlineStr">
        <is>
          <t>Yes</t>
        </is>
      </c>
      <c r="K66" s="32" t="n">
        <v>2823</v>
      </c>
      <c r="L66" s="30" t="inlineStr">
        <is>
          <t>Yes</t>
        </is>
      </c>
      <c r="M66" s="33" t="inlineStr">
        <is>
          <t>Partner salary</t>
        </is>
      </c>
    </row>
    <row r="67">
      <c r="B67" s="34" t="n">
        <v>45353</v>
      </c>
      <c r="C67" s="35">
        <f>IF($B67="","",TEXT($B67,"mmm"))</f>
        <v/>
      </c>
      <c r="D67" s="35" t="inlineStr">
        <is>
          <t>Expense</t>
        </is>
      </c>
      <c r="E67" s="36" t="inlineStr">
        <is>
          <t>Utilities</t>
        </is>
      </c>
      <c r="F67" s="35">
        <f>IFERROR(VLOOKUP($E67,CatGroupTable,2,FALSE),"")</f>
        <v/>
      </c>
      <c r="G67" s="36" t="inlineStr">
        <is>
          <t>Main Checking</t>
        </is>
      </c>
      <c r="H67" s="36" t="inlineStr">
        <is>
          <t>Direct Debit</t>
        </is>
      </c>
      <c r="I67" s="35" t="inlineStr">
        <is>
          <t>Sam</t>
        </is>
      </c>
      <c r="J67" s="35" t="inlineStr">
        <is>
          <t>Yes</t>
        </is>
      </c>
      <c r="K67" s="37" t="n">
        <v>208.07</v>
      </c>
      <c r="L67" s="35" t="inlineStr">
        <is>
          <t>Yes</t>
        </is>
      </c>
      <c r="M67" s="38" t="inlineStr"/>
    </row>
    <row r="68">
      <c r="B68" s="29" t="n">
        <v>45353</v>
      </c>
      <c r="C68" s="30">
        <f>IF($B68="","",TEXT($B68,"mmm"))</f>
        <v/>
      </c>
      <c r="D68" s="30" t="inlineStr">
        <is>
          <t>Expense</t>
        </is>
      </c>
      <c r="E68" s="31" t="inlineStr">
        <is>
          <t>Healthcare</t>
        </is>
      </c>
      <c r="F68" s="30">
        <f>IFERROR(VLOOKUP($E68,CatGroupTable,2,FALSE),"")</f>
        <v/>
      </c>
      <c r="G68" s="31" t="inlineStr">
        <is>
          <t>Main Checking</t>
        </is>
      </c>
      <c r="H68" s="31" t="inlineStr">
        <is>
          <t>Direct Debit</t>
        </is>
      </c>
      <c r="I68" s="30" t="inlineStr">
        <is>
          <t>Sam</t>
        </is>
      </c>
      <c r="J68" s="30" t="inlineStr">
        <is>
          <t>Yes</t>
        </is>
      </c>
      <c r="K68" s="32" t="n">
        <v>182.22</v>
      </c>
      <c r="L68" s="30" t="inlineStr">
        <is>
          <t>Yes</t>
        </is>
      </c>
      <c r="M68" s="33" t="inlineStr"/>
    </row>
    <row r="69">
      <c r="B69" s="34" t="n">
        <v>45354</v>
      </c>
      <c r="C69" s="35">
        <f>IF($B69="","",TEXT($B69,"mmm"))</f>
        <v/>
      </c>
      <c r="D69" s="35" t="inlineStr">
        <is>
          <t>Expense</t>
        </is>
      </c>
      <c r="E69" s="36" t="inlineStr">
        <is>
          <t>Rent / Mortgage</t>
        </is>
      </c>
      <c r="F69" s="35">
        <f>IFERROR(VLOOKUP($E69,CatGroupTable,2,FALSE),"")</f>
        <v/>
      </c>
      <c r="G69" s="36" t="inlineStr">
        <is>
          <t>Main Checking</t>
        </is>
      </c>
      <c r="H69" s="36" t="inlineStr">
        <is>
          <t>Bank Transfer</t>
        </is>
      </c>
      <c r="I69" s="35" t="inlineStr">
        <is>
          <t>Alex</t>
        </is>
      </c>
      <c r="J69" s="35" t="inlineStr">
        <is>
          <t>Yes</t>
        </is>
      </c>
      <c r="K69" s="37" t="n">
        <v>2056.28</v>
      </c>
      <c r="L69" s="35" t="inlineStr">
        <is>
          <t>Yes</t>
        </is>
      </c>
      <c r="M69" s="38" t="inlineStr"/>
    </row>
    <row r="70">
      <c r="B70" s="29" t="n">
        <v>45354</v>
      </c>
      <c r="C70" s="30">
        <f>IF($B70="","",TEXT($B70,"mmm"))</f>
        <v/>
      </c>
      <c r="D70" s="30" t="inlineStr">
        <is>
          <t>Expense</t>
        </is>
      </c>
      <c r="E70" s="31" t="inlineStr">
        <is>
          <t>Transport</t>
        </is>
      </c>
      <c r="F70" s="30">
        <f>IFERROR(VLOOKUP($E70,CatGroupTable,2,FALSE),"")</f>
        <v/>
      </c>
      <c r="G70" s="31" t="inlineStr">
        <is>
          <t>Main Checking</t>
        </is>
      </c>
      <c r="H70" s="31" t="inlineStr">
        <is>
          <t>Direct Debit</t>
        </is>
      </c>
      <c r="I70" s="30" t="inlineStr">
        <is>
          <t>Sam</t>
        </is>
      </c>
      <c r="J70" s="30" t="inlineStr">
        <is>
          <t>Yes</t>
        </is>
      </c>
      <c r="K70" s="32" t="n">
        <v>478.58</v>
      </c>
      <c r="L70" s="30" t="inlineStr">
        <is>
          <t>Yes</t>
        </is>
      </c>
      <c r="M70" s="33" t="inlineStr"/>
    </row>
    <row r="71">
      <c r="B71" s="34" t="n">
        <v>45354</v>
      </c>
      <c r="C71" s="35">
        <f>IF($B71="","",TEXT($B71,"mmm"))</f>
        <v/>
      </c>
      <c r="D71" s="35" t="inlineStr">
        <is>
          <t>Expense</t>
        </is>
      </c>
      <c r="E71" s="36" t="inlineStr">
        <is>
          <t>Insurance</t>
        </is>
      </c>
      <c r="F71" s="35">
        <f>IFERROR(VLOOKUP($E71,CatGroupTable,2,FALSE),"")</f>
        <v/>
      </c>
      <c r="G71" s="36" t="inlineStr">
        <is>
          <t>Main Checking</t>
        </is>
      </c>
      <c r="H71" s="36" t="inlineStr">
        <is>
          <t>Direct Debit</t>
        </is>
      </c>
      <c r="I71" s="35" t="inlineStr">
        <is>
          <t>Alex</t>
        </is>
      </c>
      <c r="J71" s="35" t="inlineStr">
        <is>
          <t>Yes</t>
        </is>
      </c>
      <c r="K71" s="37" t="n">
        <v>162.31</v>
      </c>
      <c r="L71" s="35" t="inlineStr">
        <is>
          <t>Yes</t>
        </is>
      </c>
      <c r="M71" s="38" t="inlineStr"/>
    </row>
    <row r="72">
      <c r="B72" s="29" t="n">
        <v>45354</v>
      </c>
      <c r="C72" s="30">
        <f>IF($B72="","",TEXT($B72,"mmm"))</f>
        <v/>
      </c>
      <c r="D72" s="30" t="inlineStr">
        <is>
          <t>Expense</t>
        </is>
      </c>
      <c r="E72" s="31" t="inlineStr">
        <is>
          <t>Debt Payment</t>
        </is>
      </c>
      <c r="F72" s="30">
        <f>IFERROR(VLOOKUP($E72,CatGroupTable,2,FALSE),"")</f>
        <v/>
      </c>
      <c r="G72" s="31" t="inlineStr">
        <is>
          <t>Main Checking</t>
        </is>
      </c>
      <c r="H72" s="31" t="inlineStr">
        <is>
          <t>Bank Transfer</t>
        </is>
      </c>
      <c r="I72" s="30" t="inlineStr">
        <is>
          <t>Sam</t>
        </is>
      </c>
      <c r="J72" s="30" t="inlineStr">
        <is>
          <t>Yes</t>
        </is>
      </c>
      <c r="K72" s="32" t="n">
        <v>397.63</v>
      </c>
      <c r="L72" s="30" t="inlineStr">
        <is>
          <t>Yes</t>
        </is>
      </c>
      <c r="M72" s="33" t="inlineStr"/>
    </row>
    <row r="73">
      <c r="B73" s="34" t="n">
        <v>45355</v>
      </c>
      <c r="C73" s="35">
        <f>IF($B73="","",TEXT($B73,"mmm"))</f>
        <v/>
      </c>
      <c r="D73" s="35" t="inlineStr">
        <is>
          <t>Expense</t>
        </is>
      </c>
      <c r="E73" s="36" t="inlineStr">
        <is>
          <t>Subscriptions</t>
        </is>
      </c>
      <c r="F73" s="35">
        <f>IFERROR(VLOOKUP($E73,CatGroupTable,2,FALSE),"")</f>
        <v/>
      </c>
      <c r="G73" s="36" t="inlineStr">
        <is>
          <t>Credit Card</t>
        </is>
      </c>
      <c r="H73" s="36" t="inlineStr">
        <is>
          <t>Credit Card</t>
        </is>
      </c>
      <c r="I73" s="35" t="inlineStr">
        <is>
          <t>Sam</t>
        </is>
      </c>
      <c r="J73" s="35" t="inlineStr">
        <is>
          <t>Yes</t>
        </is>
      </c>
      <c r="K73" s="37" t="n">
        <v>51.97</v>
      </c>
      <c r="L73" s="35" t="inlineStr">
        <is>
          <t>Yes</t>
        </is>
      </c>
      <c r="M73" s="38" t="inlineStr"/>
    </row>
    <row r="74">
      <c r="B74" s="29" t="n">
        <v>45356</v>
      </c>
      <c r="C74" s="30">
        <f>IF($B74="","",TEXT($B74,"mmm"))</f>
        <v/>
      </c>
      <c r="D74" s="30" t="inlineStr">
        <is>
          <t>Expense</t>
        </is>
      </c>
      <c r="E74" s="31" t="inlineStr">
        <is>
          <t>Phone / Internet</t>
        </is>
      </c>
      <c r="F74" s="30">
        <f>IFERROR(VLOOKUP($E74,CatGroupTable,2,FALSE),"")</f>
        <v/>
      </c>
      <c r="G74" s="31" t="inlineStr">
        <is>
          <t>Main Checking</t>
        </is>
      </c>
      <c r="H74" s="31" t="inlineStr">
        <is>
          <t>Direct Debit</t>
        </is>
      </c>
      <c r="I74" s="30" t="inlineStr">
        <is>
          <t>Alex</t>
        </is>
      </c>
      <c r="J74" s="30" t="inlineStr">
        <is>
          <t>Yes</t>
        </is>
      </c>
      <c r="K74" s="32" t="n">
        <v>115.33</v>
      </c>
      <c r="L74" s="30" t="inlineStr">
        <is>
          <t>Yes</t>
        </is>
      </c>
      <c r="M74" s="33" t="inlineStr"/>
    </row>
    <row r="75">
      <c r="B75" s="34" t="n">
        <v>45357</v>
      </c>
      <c r="C75" s="35">
        <f>IF($B75="","",TEXT($B75,"mmm"))</f>
        <v/>
      </c>
      <c r="D75" s="35" t="inlineStr">
        <is>
          <t>Expense</t>
        </is>
      </c>
      <c r="E75" s="36" t="inlineStr">
        <is>
          <t>Hobbies</t>
        </is>
      </c>
      <c r="F75" s="35">
        <f>IFERROR(VLOOKUP($E75,CatGroupTable,2,FALSE),"")</f>
        <v/>
      </c>
      <c r="G75" s="36" t="inlineStr">
        <is>
          <t>Joint Savings</t>
        </is>
      </c>
      <c r="H75" s="36" t="inlineStr">
        <is>
          <t>Direct Debit</t>
        </is>
      </c>
      <c r="I75" s="35" t="inlineStr">
        <is>
          <t>Sam</t>
        </is>
      </c>
      <c r="J75" s="35" t="inlineStr">
        <is>
          <t>No</t>
        </is>
      </c>
      <c r="K75" s="37" t="n">
        <v>44.67</v>
      </c>
      <c r="L75" s="35" t="inlineStr">
        <is>
          <t>Yes</t>
        </is>
      </c>
      <c r="M75" s="38" t="inlineStr"/>
    </row>
    <row r="76">
      <c r="B76" s="29" t="n">
        <v>45360</v>
      </c>
      <c r="C76" s="30">
        <f>IF($B76="","",TEXT($B76,"mmm"))</f>
        <v/>
      </c>
      <c r="D76" s="30" t="inlineStr">
        <is>
          <t>Expense</t>
        </is>
      </c>
      <c r="E76" s="31" t="inlineStr">
        <is>
          <t>Shopping</t>
        </is>
      </c>
      <c r="F76" s="30">
        <f>IFERROR(VLOOKUP($E76,CatGroupTable,2,FALSE),"")</f>
        <v/>
      </c>
      <c r="G76" s="31" t="inlineStr">
        <is>
          <t>Main Checking</t>
        </is>
      </c>
      <c r="H76" s="31" t="inlineStr">
        <is>
          <t>Credit Card</t>
        </is>
      </c>
      <c r="I76" s="30" t="inlineStr">
        <is>
          <t>Sam</t>
        </is>
      </c>
      <c r="J76" s="30" t="inlineStr">
        <is>
          <t>No</t>
        </is>
      </c>
      <c r="K76" s="32" t="n">
        <v>57.84</v>
      </c>
      <c r="L76" s="30" t="inlineStr">
        <is>
          <t>Yes</t>
        </is>
      </c>
      <c r="M76" s="33" t="inlineStr"/>
    </row>
    <row r="77">
      <c r="B77" s="34" t="n">
        <v>45362</v>
      </c>
      <c r="C77" s="35">
        <f>IF($B77="","",TEXT($B77,"mmm"))</f>
        <v/>
      </c>
      <c r="D77" s="35" t="inlineStr">
        <is>
          <t>Expense</t>
        </is>
      </c>
      <c r="E77" s="36" t="inlineStr">
        <is>
          <t>Groceries</t>
        </is>
      </c>
      <c r="F77" s="35">
        <f>IFERROR(VLOOKUP($E77,CatGroupTable,2,FALSE),"")</f>
        <v/>
      </c>
      <c r="G77" s="36" t="inlineStr">
        <is>
          <t>Joint Savings</t>
        </is>
      </c>
      <c r="H77" s="36" t="inlineStr">
        <is>
          <t>Debit Card</t>
        </is>
      </c>
      <c r="I77" s="35" t="inlineStr">
        <is>
          <t>Alex</t>
        </is>
      </c>
      <c r="J77" s="35" t="inlineStr">
        <is>
          <t>No</t>
        </is>
      </c>
      <c r="K77" s="37" t="n">
        <v>111.43</v>
      </c>
      <c r="L77" s="35" t="inlineStr">
        <is>
          <t>Yes</t>
        </is>
      </c>
      <c r="M77" s="38" t="inlineStr"/>
    </row>
    <row r="78">
      <c r="B78" s="29" t="n">
        <v>45363</v>
      </c>
      <c r="C78" s="30">
        <f>IF($B78="","",TEXT($B78,"mmm"))</f>
        <v/>
      </c>
      <c r="D78" s="30" t="inlineStr">
        <is>
          <t>Expense</t>
        </is>
      </c>
      <c r="E78" s="31" t="inlineStr">
        <is>
          <t>Entertainment</t>
        </is>
      </c>
      <c r="F78" s="30">
        <f>IFERROR(VLOOKUP($E78,CatGroupTable,2,FALSE),"")</f>
        <v/>
      </c>
      <c r="G78" s="31" t="inlineStr">
        <is>
          <t>Joint Savings</t>
        </is>
      </c>
      <c r="H78" s="31" t="inlineStr">
        <is>
          <t>Direct Debit</t>
        </is>
      </c>
      <c r="I78" s="30" t="inlineStr">
        <is>
          <t>Sam</t>
        </is>
      </c>
      <c r="J78" s="30" t="inlineStr">
        <is>
          <t>No</t>
        </is>
      </c>
      <c r="K78" s="32" t="n">
        <v>34.35</v>
      </c>
      <c r="L78" s="30" t="inlineStr">
        <is>
          <t>Yes</t>
        </is>
      </c>
      <c r="M78" s="33" t="inlineStr"/>
    </row>
    <row r="79">
      <c r="B79" s="34" t="n">
        <v>45364</v>
      </c>
      <c r="C79" s="35">
        <f>IF($B79="","",TEXT($B79,"mmm"))</f>
        <v/>
      </c>
      <c r="D79" s="35" t="inlineStr">
        <is>
          <t>Expense</t>
        </is>
      </c>
      <c r="E79" s="36" t="inlineStr">
        <is>
          <t>Transport</t>
        </is>
      </c>
      <c r="F79" s="35">
        <f>IFERROR(VLOOKUP($E79,CatGroupTable,2,FALSE),"")</f>
        <v/>
      </c>
      <c r="G79" s="36" t="inlineStr">
        <is>
          <t>Joint Savings</t>
        </is>
      </c>
      <c r="H79" s="36" t="inlineStr">
        <is>
          <t>Direct Debit</t>
        </is>
      </c>
      <c r="I79" s="35" t="inlineStr">
        <is>
          <t>Alex</t>
        </is>
      </c>
      <c r="J79" s="35" t="inlineStr">
        <is>
          <t>No</t>
        </is>
      </c>
      <c r="K79" s="37" t="n">
        <v>54.14</v>
      </c>
      <c r="L79" s="35" t="inlineStr">
        <is>
          <t>Yes</t>
        </is>
      </c>
      <c r="M79" s="38" t="inlineStr"/>
    </row>
    <row r="80">
      <c r="B80" s="29" t="n">
        <v>45366</v>
      </c>
      <c r="C80" s="30">
        <f>IF($B80="","",TEXT($B80,"mmm"))</f>
        <v/>
      </c>
      <c r="D80" s="30" t="inlineStr">
        <is>
          <t>Expense</t>
        </is>
      </c>
      <c r="E80" s="31" t="inlineStr">
        <is>
          <t>Groceries</t>
        </is>
      </c>
      <c r="F80" s="30">
        <f>IFERROR(VLOOKUP($E80,CatGroupTable,2,FALSE),"")</f>
        <v/>
      </c>
      <c r="G80" s="31" t="inlineStr">
        <is>
          <t>Joint Savings</t>
        </is>
      </c>
      <c r="H80" s="31" t="inlineStr">
        <is>
          <t>Credit Card</t>
        </is>
      </c>
      <c r="I80" s="30" t="inlineStr">
        <is>
          <t>Alex</t>
        </is>
      </c>
      <c r="J80" s="30" t="inlineStr">
        <is>
          <t>No</t>
        </is>
      </c>
      <c r="K80" s="32" t="n">
        <v>194.66</v>
      </c>
      <c r="L80" s="30" t="inlineStr">
        <is>
          <t>Yes</t>
        </is>
      </c>
      <c r="M80" s="33" t="inlineStr"/>
    </row>
    <row r="81">
      <c r="B81" s="34" t="n">
        <v>45366</v>
      </c>
      <c r="C81" s="35">
        <f>IF($B81="","",TEXT($B81,"mmm"))</f>
        <v/>
      </c>
      <c r="D81" s="35" t="inlineStr">
        <is>
          <t>Expense</t>
        </is>
      </c>
      <c r="E81" s="36" t="inlineStr">
        <is>
          <t>Groceries</t>
        </is>
      </c>
      <c r="F81" s="35">
        <f>IFERROR(VLOOKUP($E81,CatGroupTable,2,FALSE),"")</f>
        <v/>
      </c>
      <c r="G81" s="36" t="inlineStr">
        <is>
          <t>Main Checking</t>
        </is>
      </c>
      <c r="H81" s="36" t="inlineStr">
        <is>
          <t>Bank Transfer</t>
        </is>
      </c>
      <c r="I81" s="35" t="inlineStr">
        <is>
          <t>Sam</t>
        </is>
      </c>
      <c r="J81" s="35" t="inlineStr">
        <is>
          <t>No</t>
        </is>
      </c>
      <c r="K81" s="37" t="n">
        <v>129.39</v>
      </c>
      <c r="L81" s="35" t="inlineStr">
        <is>
          <t>Yes</t>
        </is>
      </c>
      <c r="M81" s="38" t="inlineStr"/>
    </row>
    <row r="82">
      <c r="B82" s="29" t="n">
        <v>45366</v>
      </c>
      <c r="C82" s="30">
        <f>IF($B82="","",TEXT($B82,"mmm"))</f>
        <v/>
      </c>
      <c r="D82" s="30" t="inlineStr">
        <is>
          <t>Expense</t>
        </is>
      </c>
      <c r="E82" s="31" t="inlineStr">
        <is>
          <t>Groceries</t>
        </is>
      </c>
      <c r="F82" s="30">
        <f>IFERROR(VLOOKUP($E82,CatGroupTable,2,FALSE),"")</f>
        <v/>
      </c>
      <c r="G82" s="31" t="inlineStr">
        <is>
          <t>Joint Savings</t>
        </is>
      </c>
      <c r="H82" s="31" t="inlineStr">
        <is>
          <t>Debit Card</t>
        </is>
      </c>
      <c r="I82" s="30" t="inlineStr">
        <is>
          <t>Alex</t>
        </is>
      </c>
      <c r="J82" s="30" t="inlineStr">
        <is>
          <t>No</t>
        </is>
      </c>
      <c r="K82" s="32" t="n">
        <v>171.54</v>
      </c>
      <c r="L82" s="30" t="inlineStr">
        <is>
          <t>Yes</t>
        </is>
      </c>
      <c r="M82" s="33" t="inlineStr"/>
    </row>
    <row r="83">
      <c r="B83" s="34" t="n">
        <v>45366</v>
      </c>
      <c r="C83" s="35">
        <f>IF($B83="","",TEXT($B83,"mmm"))</f>
        <v/>
      </c>
      <c r="D83" s="35" t="inlineStr">
        <is>
          <t>Expense</t>
        </is>
      </c>
      <c r="E83" s="36" t="inlineStr">
        <is>
          <t>Healthcare</t>
        </is>
      </c>
      <c r="F83" s="35">
        <f>IFERROR(VLOOKUP($E83,CatGroupTable,2,FALSE),"")</f>
        <v/>
      </c>
      <c r="G83" s="36" t="inlineStr">
        <is>
          <t>Main Checking</t>
        </is>
      </c>
      <c r="H83" s="36" t="inlineStr">
        <is>
          <t>Debit Card</t>
        </is>
      </c>
      <c r="I83" s="35" t="inlineStr">
        <is>
          <t>Sam</t>
        </is>
      </c>
      <c r="J83" s="35" t="inlineStr">
        <is>
          <t>No</t>
        </is>
      </c>
      <c r="K83" s="37" t="n">
        <v>41.96</v>
      </c>
      <c r="L83" s="35" t="inlineStr">
        <is>
          <t>Yes</t>
        </is>
      </c>
      <c r="M83" s="38" t="inlineStr"/>
    </row>
    <row r="84">
      <c r="B84" s="29" t="n">
        <v>45368</v>
      </c>
      <c r="C84" s="30">
        <f>IF($B84="","",TEXT($B84,"mmm"))</f>
        <v/>
      </c>
      <c r="D84" s="30" t="inlineStr">
        <is>
          <t>Expense</t>
        </is>
      </c>
      <c r="E84" s="31" t="inlineStr">
        <is>
          <t>Groceries</t>
        </is>
      </c>
      <c r="F84" s="30">
        <f>IFERROR(VLOOKUP($E84,CatGroupTable,2,FALSE),"")</f>
        <v/>
      </c>
      <c r="G84" s="31" t="inlineStr">
        <is>
          <t>Main Checking</t>
        </is>
      </c>
      <c r="H84" s="31" t="inlineStr">
        <is>
          <t>Credit Card</t>
        </is>
      </c>
      <c r="I84" s="30" t="inlineStr">
        <is>
          <t>Alex</t>
        </is>
      </c>
      <c r="J84" s="30" t="inlineStr">
        <is>
          <t>No</t>
        </is>
      </c>
      <c r="K84" s="32" t="n">
        <v>131.96</v>
      </c>
      <c r="L84" s="30" t="inlineStr">
        <is>
          <t>Yes</t>
        </is>
      </c>
      <c r="M84" s="33" t="inlineStr"/>
    </row>
    <row r="85">
      <c r="B85" s="34" t="n">
        <v>45368</v>
      </c>
      <c r="C85" s="35">
        <f>IF($B85="","",TEXT($B85,"mmm"))</f>
        <v/>
      </c>
      <c r="D85" s="35" t="inlineStr">
        <is>
          <t>Expense</t>
        </is>
      </c>
      <c r="E85" s="36" t="inlineStr">
        <is>
          <t>Entertainment</t>
        </is>
      </c>
      <c r="F85" s="35">
        <f>IFERROR(VLOOKUP($E85,CatGroupTable,2,FALSE),"")</f>
        <v/>
      </c>
      <c r="G85" s="36" t="inlineStr">
        <is>
          <t>Joint Savings</t>
        </is>
      </c>
      <c r="H85" s="36" t="inlineStr">
        <is>
          <t>Credit Card</t>
        </is>
      </c>
      <c r="I85" s="35" t="inlineStr">
        <is>
          <t>Alex</t>
        </is>
      </c>
      <c r="J85" s="35" t="inlineStr">
        <is>
          <t>No</t>
        </is>
      </c>
      <c r="K85" s="37" t="n">
        <v>56.51</v>
      </c>
      <c r="L85" s="35" t="inlineStr">
        <is>
          <t>Yes</t>
        </is>
      </c>
      <c r="M85" s="38" t="inlineStr"/>
    </row>
    <row r="86">
      <c r="B86" s="29" t="n">
        <v>45369</v>
      </c>
      <c r="C86" s="30">
        <f>IF($B86="","",TEXT($B86,"mmm"))</f>
        <v/>
      </c>
      <c r="D86" s="30" t="inlineStr">
        <is>
          <t>Expense</t>
        </is>
      </c>
      <c r="E86" s="31" t="inlineStr">
        <is>
          <t>Travel</t>
        </is>
      </c>
      <c r="F86" s="30">
        <f>IFERROR(VLOOKUP($E86,CatGroupTable,2,FALSE),"")</f>
        <v/>
      </c>
      <c r="G86" s="31" t="inlineStr">
        <is>
          <t>Credit Card</t>
        </is>
      </c>
      <c r="H86" s="31" t="inlineStr">
        <is>
          <t>Credit Card</t>
        </is>
      </c>
      <c r="I86" s="30" t="inlineStr">
        <is>
          <t>Alex</t>
        </is>
      </c>
      <c r="J86" s="30" t="inlineStr">
        <is>
          <t>No</t>
        </is>
      </c>
      <c r="K86" s="32" t="n">
        <v>906</v>
      </c>
      <c r="L86" s="30" t="inlineStr">
        <is>
          <t>Yes</t>
        </is>
      </c>
      <c r="M86" s="33" t="inlineStr">
        <is>
          <t>Trip</t>
        </is>
      </c>
    </row>
    <row r="87">
      <c r="B87" s="34" t="n">
        <v>45375</v>
      </c>
      <c r="C87" s="35">
        <f>IF($B87="","",TEXT($B87,"mmm"))</f>
        <v/>
      </c>
      <c r="D87" s="35" t="inlineStr">
        <is>
          <t>Expense</t>
        </is>
      </c>
      <c r="E87" s="36" t="inlineStr">
        <is>
          <t>Dining Out</t>
        </is>
      </c>
      <c r="F87" s="35">
        <f>IFERROR(VLOOKUP($E87,CatGroupTable,2,FALSE),"")</f>
        <v/>
      </c>
      <c r="G87" s="36" t="inlineStr">
        <is>
          <t>Joint Savings</t>
        </is>
      </c>
      <c r="H87" s="36" t="inlineStr">
        <is>
          <t>Debit Card</t>
        </is>
      </c>
      <c r="I87" s="35" t="inlineStr">
        <is>
          <t>Sam</t>
        </is>
      </c>
      <c r="J87" s="35" t="inlineStr">
        <is>
          <t>No</t>
        </is>
      </c>
      <c r="K87" s="37" t="n">
        <v>89.22</v>
      </c>
      <c r="L87" s="35" t="inlineStr">
        <is>
          <t>Yes</t>
        </is>
      </c>
      <c r="M87" s="38" t="inlineStr"/>
    </row>
    <row r="88">
      <c r="B88" s="29" t="n">
        <v>45375</v>
      </c>
      <c r="C88" s="30">
        <f>IF($B88="","",TEXT($B88,"mmm"))</f>
        <v/>
      </c>
      <c r="D88" s="30" t="inlineStr">
        <is>
          <t>Expense</t>
        </is>
      </c>
      <c r="E88" s="31" t="inlineStr">
        <is>
          <t>Transport</t>
        </is>
      </c>
      <c r="F88" s="30">
        <f>IFERROR(VLOOKUP($E88,CatGroupTable,2,FALSE),"")</f>
        <v/>
      </c>
      <c r="G88" s="31" t="inlineStr">
        <is>
          <t>Main Checking</t>
        </is>
      </c>
      <c r="H88" s="31" t="inlineStr">
        <is>
          <t>Direct Debit</t>
        </is>
      </c>
      <c r="I88" s="30" t="inlineStr">
        <is>
          <t>Sam</t>
        </is>
      </c>
      <c r="J88" s="30" t="inlineStr">
        <is>
          <t>No</t>
        </is>
      </c>
      <c r="K88" s="32" t="n">
        <v>86.42</v>
      </c>
      <c r="L88" s="30" t="inlineStr">
        <is>
          <t>Yes</t>
        </is>
      </c>
      <c r="M88" s="33" t="inlineStr"/>
    </row>
    <row r="89">
      <c r="B89" s="34" t="n">
        <v>45375</v>
      </c>
      <c r="C89" s="35">
        <f>IF($B89="","",TEXT($B89,"mmm"))</f>
        <v/>
      </c>
      <c r="D89" s="35" t="inlineStr">
        <is>
          <t>Expense</t>
        </is>
      </c>
      <c r="E89" s="36" t="inlineStr">
        <is>
          <t>Entertainment</t>
        </is>
      </c>
      <c r="F89" s="35">
        <f>IFERROR(VLOOKUP($E89,CatGroupTable,2,FALSE),"")</f>
        <v/>
      </c>
      <c r="G89" s="36" t="inlineStr">
        <is>
          <t>Joint Savings</t>
        </is>
      </c>
      <c r="H89" s="36" t="inlineStr">
        <is>
          <t>Debit Card</t>
        </is>
      </c>
      <c r="I89" s="35" t="inlineStr">
        <is>
          <t>Alex</t>
        </is>
      </c>
      <c r="J89" s="35" t="inlineStr">
        <is>
          <t>No</t>
        </is>
      </c>
      <c r="K89" s="37" t="n">
        <v>54.08</v>
      </c>
      <c r="L89" s="35" t="inlineStr">
        <is>
          <t>Yes</t>
        </is>
      </c>
      <c r="M89" s="38" t="inlineStr"/>
    </row>
    <row r="90">
      <c r="B90" s="29" t="n">
        <v>45376</v>
      </c>
      <c r="C90" s="30">
        <f>IF($B90="","",TEXT($B90,"mmm"))</f>
        <v/>
      </c>
      <c r="D90" s="30" t="inlineStr">
        <is>
          <t>Expense</t>
        </is>
      </c>
      <c r="E90" s="31" t="inlineStr">
        <is>
          <t>Dining Out</t>
        </is>
      </c>
      <c r="F90" s="30">
        <f>IFERROR(VLOOKUP($E90,CatGroupTable,2,FALSE),"")</f>
        <v/>
      </c>
      <c r="G90" s="31" t="inlineStr">
        <is>
          <t>Main Checking</t>
        </is>
      </c>
      <c r="H90" s="31" t="inlineStr">
        <is>
          <t>Bank Transfer</t>
        </is>
      </c>
      <c r="I90" s="30" t="inlineStr">
        <is>
          <t>Sam</t>
        </is>
      </c>
      <c r="J90" s="30" t="inlineStr">
        <is>
          <t>No</t>
        </is>
      </c>
      <c r="K90" s="32" t="n">
        <v>53.83</v>
      </c>
      <c r="L90" s="30" t="inlineStr">
        <is>
          <t>No</t>
        </is>
      </c>
      <c r="M90" s="33" t="inlineStr"/>
    </row>
    <row r="91">
      <c r="B91" s="34" t="n">
        <v>45376</v>
      </c>
      <c r="C91" s="35">
        <f>IF($B91="","",TEXT($B91,"mmm"))</f>
        <v/>
      </c>
      <c r="D91" s="35" t="inlineStr">
        <is>
          <t>Expense</t>
        </is>
      </c>
      <c r="E91" s="36" t="inlineStr">
        <is>
          <t>Hobbies</t>
        </is>
      </c>
      <c r="F91" s="35">
        <f>IFERROR(VLOOKUP($E91,CatGroupTable,2,FALSE),"")</f>
        <v/>
      </c>
      <c r="G91" s="36" t="inlineStr">
        <is>
          <t>Main Checking</t>
        </is>
      </c>
      <c r="H91" s="36" t="inlineStr">
        <is>
          <t>Direct Debit</t>
        </is>
      </c>
      <c r="I91" s="35" t="inlineStr">
        <is>
          <t>Alex</t>
        </is>
      </c>
      <c r="J91" s="35" t="inlineStr">
        <is>
          <t>No</t>
        </is>
      </c>
      <c r="K91" s="37" t="n">
        <v>48.67</v>
      </c>
      <c r="L91" s="35" t="inlineStr">
        <is>
          <t>Yes</t>
        </is>
      </c>
      <c r="M91" s="38" t="inlineStr"/>
    </row>
    <row r="92">
      <c r="B92" s="29" t="n">
        <v>45376</v>
      </c>
      <c r="C92" s="30">
        <f>IF($B92="","",TEXT($B92,"mmm"))</f>
        <v/>
      </c>
      <c r="D92" s="30" t="inlineStr">
        <is>
          <t>Expense</t>
        </is>
      </c>
      <c r="E92" s="31" t="inlineStr">
        <is>
          <t>Savings</t>
        </is>
      </c>
      <c r="F92" s="30">
        <f>IFERROR(VLOOKUP($E92,CatGroupTable,2,FALSE),"")</f>
        <v/>
      </c>
      <c r="G92" s="31" t="inlineStr">
        <is>
          <t>Joint Savings</t>
        </is>
      </c>
      <c r="H92" s="31" t="inlineStr">
        <is>
          <t>Bank Transfer</t>
        </is>
      </c>
      <c r="I92" s="30" t="inlineStr">
        <is>
          <t>Sam</t>
        </is>
      </c>
      <c r="J92" s="30" t="inlineStr">
        <is>
          <t>Yes</t>
        </is>
      </c>
      <c r="K92" s="32" t="n">
        <v>500</v>
      </c>
      <c r="L92" s="30" t="inlineStr">
        <is>
          <t>Yes</t>
        </is>
      </c>
      <c r="M92" s="33" t="inlineStr">
        <is>
          <t>Auto-save</t>
        </is>
      </c>
    </row>
    <row r="93">
      <c r="B93" s="34" t="n">
        <v>45377</v>
      </c>
      <c r="C93" s="35">
        <f>IF($B93="","",TEXT($B93,"mmm"))</f>
        <v/>
      </c>
      <c r="D93" s="35" t="inlineStr">
        <is>
          <t>Expense</t>
        </is>
      </c>
      <c r="E93" s="36" t="inlineStr">
        <is>
          <t>Investments</t>
        </is>
      </c>
      <c r="F93" s="35">
        <f>IFERROR(VLOOKUP($E93,CatGroupTable,2,FALSE),"")</f>
        <v/>
      </c>
      <c r="G93" s="36" t="inlineStr">
        <is>
          <t>Joint Savings</t>
        </is>
      </c>
      <c r="H93" s="36" t="inlineStr">
        <is>
          <t>Bank Transfer</t>
        </is>
      </c>
      <c r="I93" s="35" t="inlineStr">
        <is>
          <t>Sam</t>
        </is>
      </c>
      <c r="J93" s="35" t="inlineStr">
        <is>
          <t>Yes</t>
        </is>
      </c>
      <c r="K93" s="37" t="n">
        <v>279</v>
      </c>
      <c r="L93" s="35" t="inlineStr">
        <is>
          <t>Yes</t>
        </is>
      </c>
      <c r="M93" s="38" t="inlineStr"/>
    </row>
    <row r="94">
      <c r="B94" s="29" t="n">
        <v>45378</v>
      </c>
      <c r="C94" s="30">
        <f>IF($B94="","",TEXT($B94,"mmm"))</f>
        <v/>
      </c>
      <c r="D94" s="30" t="inlineStr">
        <is>
          <t>Expense</t>
        </is>
      </c>
      <c r="E94" s="31" t="inlineStr">
        <is>
          <t>Shopping</t>
        </is>
      </c>
      <c r="F94" s="30">
        <f>IFERROR(VLOOKUP($E94,CatGroupTable,2,FALSE),"")</f>
        <v/>
      </c>
      <c r="G94" s="31" t="inlineStr">
        <is>
          <t>Joint Savings</t>
        </is>
      </c>
      <c r="H94" s="31" t="inlineStr">
        <is>
          <t>Direct Debit</t>
        </is>
      </c>
      <c r="I94" s="30" t="inlineStr">
        <is>
          <t>Alex</t>
        </is>
      </c>
      <c r="J94" s="30" t="inlineStr">
        <is>
          <t>No</t>
        </is>
      </c>
      <c r="K94" s="32" t="n">
        <v>46.29</v>
      </c>
      <c r="L94" s="30" t="inlineStr">
        <is>
          <t>Yes</t>
        </is>
      </c>
      <c r="M94" s="33" t="inlineStr"/>
    </row>
    <row r="95">
      <c r="B95" s="34" t="n">
        <v>45379</v>
      </c>
      <c r="C95" s="35">
        <f>IF($B95="","",TEXT($B95,"mmm"))</f>
        <v/>
      </c>
      <c r="D95" s="35" t="inlineStr">
        <is>
          <t>Expense</t>
        </is>
      </c>
      <c r="E95" s="36" t="inlineStr">
        <is>
          <t>Dining Out</t>
        </is>
      </c>
      <c r="F95" s="35">
        <f>IFERROR(VLOOKUP($E95,CatGroupTable,2,FALSE),"")</f>
        <v/>
      </c>
      <c r="G95" s="36" t="inlineStr">
        <is>
          <t>Main Checking</t>
        </is>
      </c>
      <c r="H95" s="36" t="inlineStr">
        <is>
          <t>Cash</t>
        </is>
      </c>
      <c r="I95" s="35" t="inlineStr">
        <is>
          <t>Alex</t>
        </is>
      </c>
      <c r="J95" s="35" t="inlineStr">
        <is>
          <t>No</t>
        </is>
      </c>
      <c r="K95" s="37" t="n">
        <v>44.9</v>
      </c>
      <c r="L95" s="35" t="inlineStr">
        <is>
          <t>Yes</t>
        </is>
      </c>
      <c r="M95" s="38" t="inlineStr"/>
    </row>
    <row r="96">
      <c r="B96" s="29" t="n">
        <v>45383</v>
      </c>
      <c r="C96" s="30">
        <f>IF($B96="","",TEXT($B96,"mmm"))</f>
        <v/>
      </c>
      <c r="D96" s="30" t="inlineStr">
        <is>
          <t>Income</t>
        </is>
      </c>
      <c r="E96" s="31" t="inlineStr">
        <is>
          <t>Salary</t>
        </is>
      </c>
      <c r="F96" s="30">
        <f>IFERROR(VLOOKUP($E96,CatGroupTable,2,FALSE),"")</f>
        <v/>
      </c>
      <c r="G96" s="31" t="inlineStr">
        <is>
          <t>Main Checking</t>
        </is>
      </c>
      <c r="H96" s="31" t="inlineStr">
        <is>
          <t>Bank Transfer</t>
        </is>
      </c>
      <c r="I96" s="30" t="inlineStr">
        <is>
          <t>Sam</t>
        </is>
      </c>
      <c r="J96" s="30" t="inlineStr">
        <is>
          <t>Yes</t>
        </is>
      </c>
      <c r="K96" s="32" t="n">
        <v>3921</v>
      </c>
      <c r="L96" s="30" t="inlineStr">
        <is>
          <t>Yes</t>
        </is>
      </c>
      <c r="M96" s="33" t="inlineStr">
        <is>
          <t>Monthly salary</t>
        </is>
      </c>
    </row>
    <row r="97">
      <c r="B97" s="34" t="n">
        <v>45383</v>
      </c>
      <c r="C97" s="35">
        <f>IF($B97="","",TEXT($B97,"mmm"))</f>
        <v/>
      </c>
      <c r="D97" s="35" t="inlineStr">
        <is>
          <t>Income</t>
        </is>
      </c>
      <c r="E97" s="36" t="inlineStr">
        <is>
          <t>Salary</t>
        </is>
      </c>
      <c r="F97" s="35">
        <f>IFERROR(VLOOKUP($E97,CatGroupTable,2,FALSE),"")</f>
        <v/>
      </c>
      <c r="G97" s="36" t="inlineStr">
        <is>
          <t>Main Checking</t>
        </is>
      </c>
      <c r="H97" s="36" t="inlineStr">
        <is>
          <t>Bank Transfer</t>
        </is>
      </c>
      <c r="I97" s="35" t="inlineStr">
        <is>
          <t>Sam</t>
        </is>
      </c>
      <c r="J97" s="35" t="inlineStr">
        <is>
          <t>Yes</t>
        </is>
      </c>
      <c r="K97" s="37" t="n">
        <v>2773</v>
      </c>
      <c r="L97" s="35" t="inlineStr">
        <is>
          <t>Yes</t>
        </is>
      </c>
      <c r="M97" s="38" t="inlineStr">
        <is>
          <t>Partner salary</t>
        </is>
      </c>
    </row>
    <row r="98">
      <c r="B98" s="29" t="n">
        <v>45385</v>
      </c>
      <c r="C98" s="30">
        <f>IF($B98="","",TEXT($B98,"mmm"))</f>
        <v/>
      </c>
      <c r="D98" s="30" t="inlineStr">
        <is>
          <t>Expense</t>
        </is>
      </c>
      <c r="E98" s="31" t="inlineStr">
        <is>
          <t>Utilities</t>
        </is>
      </c>
      <c r="F98" s="30">
        <f>IFERROR(VLOOKUP($E98,CatGroupTable,2,FALSE),"")</f>
        <v/>
      </c>
      <c r="G98" s="31" t="inlineStr">
        <is>
          <t>Main Checking</t>
        </is>
      </c>
      <c r="H98" s="31" t="inlineStr">
        <is>
          <t>Direct Debit</t>
        </is>
      </c>
      <c r="I98" s="30" t="inlineStr">
        <is>
          <t>Alex</t>
        </is>
      </c>
      <c r="J98" s="30" t="inlineStr">
        <is>
          <t>Yes</t>
        </is>
      </c>
      <c r="K98" s="32" t="n">
        <v>212.94</v>
      </c>
      <c r="L98" s="30" t="inlineStr">
        <is>
          <t>Yes</t>
        </is>
      </c>
      <c r="M98" s="33" t="inlineStr"/>
    </row>
    <row r="99">
      <c r="B99" s="34" t="n">
        <v>45385</v>
      </c>
      <c r="C99" s="35">
        <f>IF($B99="","",TEXT($B99,"mmm"))</f>
        <v/>
      </c>
      <c r="D99" s="35" t="inlineStr">
        <is>
          <t>Expense</t>
        </is>
      </c>
      <c r="E99" s="36" t="inlineStr">
        <is>
          <t>Healthcare</t>
        </is>
      </c>
      <c r="F99" s="35">
        <f>IFERROR(VLOOKUP($E99,CatGroupTable,2,FALSE),"")</f>
        <v/>
      </c>
      <c r="G99" s="36" t="inlineStr">
        <is>
          <t>Main Checking</t>
        </is>
      </c>
      <c r="H99" s="36" t="inlineStr">
        <is>
          <t>Direct Debit</t>
        </is>
      </c>
      <c r="I99" s="35" t="inlineStr">
        <is>
          <t>Alex</t>
        </is>
      </c>
      <c r="J99" s="35" t="inlineStr">
        <is>
          <t>Yes</t>
        </is>
      </c>
      <c r="K99" s="37" t="n">
        <v>190.44</v>
      </c>
      <c r="L99" s="35" t="inlineStr">
        <is>
          <t>Yes</t>
        </is>
      </c>
      <c r="M99" s="38" t="inlineStr"/>
    </row>
    <row r="100">
      <c r="B100" s="29" t="n">
        <v>45386</v>
      </c>
      <c r="C100" s="30">
        <f>IF($B100="","",TEXT($B100,"mmm"))</f>
        <v/>
      </c>
      <c r="D100" s="30" t="inlineStr">
        <is>
          <t>Expense</t>
        </is>
      </c>
      <c r="E100" s="31" t="inlineStr">
        <is>
          <t>Rent / Mortgage</t>
        </is>
      </c>
      <c r="F100" s="30">
        <f>IFERROR(VLOOKUP($E100,CatGroupTable,2,FALSE),"")</f>
        <v/>
      </c>
      <c r="G100" s="31" t="inlineStr">
        <is>
          <t>Main Checking</t>
        </is>
      </c>
      <c r="H100" s="31" t="inlineStr">
        <is>
          <t>Bank Transfer</t>
        </is>
      </c>
      <c r="I100" s="30" t="inlineStr">
        <is>
          <t>Sam</t>
        </is>
      </c>
      <c r="J100" s="30" t="inlineStr">
        <is>
          <t>Yes</t>
        </is>
      </c>
      <c r="K100" s="32" t="n">
        <v>1994.22</v>
      </c>
      <c r="L100" s="30" t="inlineStr">
        <is>
          <t>No</t>
        </is>
      </c>
      <c r="M100" s="33" t="inlineStr"/>
    </row>
    <row r="101">
      <c r="B101" s="34" t="n">
        <v>45386</v>
      </c>
      <c r="C101" s="35">
        <f>IF($B101="","",TEXT($B101,"mmm"))</f>
        <v/>
      </c>
      <c r="D101" s="35" t="inlineStr">
        <is>
          <t>Expense</t>
        </is>
      </c>
      <c r="E101" s="36" t="inlineStr">
        <is>
          <t>Transport</t>
        </is>
      </c>
      <c r="F101" s="35">
        <f>IFERROR(VLOOKUP($E101,CatGroupTable,2,FALSE),"")</f>
        <v/>
      </c>
      <c r="G101" s="36" t="inlineStr">
        <is>
          <t>Main Checking</t>
        </is>
      </c>
      <c r="H101" s="36" t="inlineStr">
        <is>
          <t>Direct Debit</t>
        </is>
      </c>
      <c r="I101" s="35" t="inlineStr">
        <is>
          <t>Sam</t>
        </is>
      </c>
      <c r="J101" s="35" t="inlineStr">
        <is>
          <t>Yes</t>
        </is>
      </c>
      <c r="K101" s="37" t="n">
        <v>464.63</v>
      </c>
      <c r="L101" s="35" t="inlineStr">
        <is>
          <t>Yes</t>
        </is>
      </c>
      <c r="M101" s="38" t="inlineStr"/>
    </row>
    <row r="102">
      <c r="B102" s="29" t="n">
        <v>45386</v>
      </c>
      <c r="C102" s="30">
        <f>IF($B102="","",TEXT($B102,"mmm"))</f>
        <v/>
      </c>
      <c r="D102" s="30" t="inlineStr">
        <is>
          <t>Expense</t>
        </is>
      </c>
      <c r="E102" s="31" t="inlineStr">
        <is>
          <t>Dining Out</t>
        </is>
      </c>
      <c r="F102" s="30">
        <f>IFERROR(VLOOKUP($E102,CatGroupTable,2,FALSE),"")</f>
        <v/>
      </c>
      <c r="G102" s="31" t="inlineStr">
        <is>
          <t>Joint Savings</t>
        </is>
      </c>
      <c r="H102" s="31" t="inlineStr">
        <is>
          <t>Credit Card</t>
        </is>
      </c>
      <c r="I102" s="30" t="inlineStr">
        <is>
          <t>Alex</t>
        </is>
      </c>
      <c r="J102" s="30" t="inlineStr">
        <is>
          <t>No</t>
        </is>
      </c>
      <c r="K102" s="32" t="n">
        <v>94.98999999999999</v>
      </c>
      <c r="L102" s="30" t="inlineStr">
        <is>
          <t>Yes</t>
        </is>
      </c>
      <c r="M102" s="33" t="inlineStr"/>
    </row>
    <row r="103">
      <c r="B103" s="34" t="n">
        <v>45387</v>
      </c>
      <c r="C103" s="35">
        <f>IF($B103="","",TEXT($B103,"mmm"))</f>
        <v/>
      </c>
      <c r="D103" s="35" t="inlineStr">
        <is>
          <t>Expense</t>
        </is>
      </c>
      <c r="E103" s="36" t="inlineStr">
        <is>
          <t>Phone / Internet</t>
        </is>
      </c>
      <c r="F103" s="35">
        <f>IFERROR(VLOOKUP($E103,CatGroupTable,2,FALSE),"")</f>
        <v/>
      </c>
      <c r="G103" s="36" t="inlineStr">
        <is>
          <t>Main Checking</t>
        </is>
      </c>
      <c r="H103" s="36" t="inlineStr">
        <is>
          <t>Direct Debit</t>
        </is>
      </c>
      <c r="I103" s="35" t="inlineStr">
        <is>
          <t>Sam</t>
        </is>
      </c>
      <c r="J103" s="35" t="inlineStr">
        <is>
          <t>Yes</t>
        </is>
      </c>
      <c r="K103" s="37" t="n">
        <v>109.24</v>
      </c>
      <c r="L103" s="35" t="inlineStr">
        <is>
          <t>No</t>
        </is>
      </c>
      <c r="M103" s="38" t="inlineStr"/>
    </row>
    <row r="104">
      <c r="B104" s="29" t="n">
        <v>45387</v>
      </c>
      <c r="C104" s="30">
        <f>IF($B104="","",TEXT($B104,"mmm"))</f>
        <v/>
      </c>
      <c r="D104" s="30" t="inlineStr">
        <is>
          <t>Expense</t>
        </is>
      </c>
      <c r="E104" s="31" t="inlineStr">
        <is>
          <t>Insurance</t>
        </is>
      </c>
      <c r="F104" s="30">
        <f>IFERROR(VLOOKUP($E104,CatGroupTable,2,FALSE),"")</f>
        <v/>
      </c>
      <c r="G104" s="31" t="inlineStr">
        <is>
          <t>Main Checking</t>
        </is>
      </c>
      <c r="H104" s="31" t="inlineStr">
        <is>
          <t>Direct Debit</t>
        </is>
      </c>
      <c r="I104" s="30" t="inlineStr">
        <is>
          <t>Alex</t>
        </is>
      </c>
      <c r="J104" s="30" t="inlineStr">
        <is>
          <t>Yes</t>
        </is>
      </c>
      <c r="K104" s="32" t="n">
        <v>172.14</v>
      </c>
      <c r="L104" s="30" t="inlineStr">
        <is>
          <t>Yes</t>
        </is>
      </c>
      <c r="M104" s="33" t="inlineStr"/>
    </row>
    <row r="105">
      <c r="B105" s="34" t="n">
        <v>45387</v>
      </c>
      <c r="C105" s="35">
        <f>IF($B105="","",TEXT($B105,"mmm"))</f>
        <v/>
      </c>
      <c r="D105" s="35" t="inlineStr">
        <is>
          <t>Expense</t>
        </is>
      </c>
      <c r="E105" s="36" t="inlineStr">
        <is>
          <t>Subscriptions</t>
        </is>
      </c>
      <c r="F105" s="35">
        <f>IFERROR(VLOOKUP($E105,CatGroupTable,2,FALSE),"")</f>
        <v/>
      </c>
      <c r="G105" s="36" t="inlineStr">
        <is>
          <t>Credit Card</t>
        </is>
      </c>
      <c r="H105" s="36" t="inlineStr">
        <is>
          <t>Credit Card</t>
        </is>
      </c>
      <c r="I105" s="35" t="inlineStr">
        <is>
          <t>Sam</t>
        </is>
      </c>
      <c r="J105" s="35" t="inlineStr">
        <is>
          <t>Yes</t>
        </is>
      </c>
      <c r="K105" s="37" t="n">
        <v>55.97</v>
      </c>
      <c r="L105" s="35" t="inlineStr">
        <is>
          <t>No</t>
        </is>
      </c>
      <c r="M105" s="38" t="inlineStr"/>
    </row>
    <row r="106">
      <c r="B106" s="29" t="n">
        <v>45387</v>
      </c>
      <c r="C106" s="30">
        <f>IF($B106="","",TEXT($B106,"mmm"))</f>
        <v/>
      </c>
      <c r="D106" s="30" t="inlineStr">
        <is>
          <t>Expense</t>
        </is>
      </c>
      <c r="E106" s="31" t="inlineStr">
        <is>
          <t>Debt Payment</t>
        </is>
      </c>
      <c r="F106" s="30">
        <f>IFERROR(VLOOKUP($E106,CatGroupTable,2,FALSE),"")</f>
        <v/>
      </c>
      <c r="G106" s="31" t="inlineStr">
        <is>
          <t>Main Checking</t>
        </is>
      </c>
      <c r="H106" s="31" t="inlineStr">
        <is>
          <t>Bank Transfer</t>
        </is>
      </c>
      <c r="I106" s="30" t="inlineStr">
        <is>
          <t>Sam</t>
        </is>
      </c>
      <c r="J106" s="30" t="inlineStr">
        <is>
          <t>Yes</t>
        </is>
      </c>
      <c r="K106" s="32" t="n">
        <v>378.17</v>
      </c>
      <c r="L106" s="30" t="inlineStr">
        <is>
          <t>Yes</t>
        </is>
      </c>
      <c r="M106" s="33" t="inlineStr"/>
    </row>
    <row r="107">
      <c r="B107" s="34" t="n">
        <v>45388</v>
      </c>
      <c r="C107" s="35">
        <f>IF($B107="","",TEXT($B107,"mmm"))</f>
        <v/>
      </c>
      <c r="D107" s="35" t="inlineStr">
        <is>
          <t>Expense</t>
        </is>
      </c>
      <c r="E107" s="36" t="inlineStr">
        <is>
          <t>Shopping</t>
        </is>
      </c>
      <c r="F107" s="35">
        <f>IFERROR(VLOOKUP($E107,CatGroupTable,2,FALSE),"")</f>
        <v/>
      </c>
      <c r="G107" s="36" t="inlineStr">
        <is>
          <t>Joint Savings</t>
        </is>
      </c>
      <c r="H107" s="36" t="inlineStr">
        <is>
          <t>Cash</t>
        </is>
      </c>
      <c r="I107" s="35" t="inlineStr">
        <is>
          <t>Alex</t>
        </is>
      </c>
      <c r="J107" s="35" t="inlineStr">
        <is>
          <t>No</t>
        </is>
      </c>
      <c r="K107" s="37" t="n">
        <v>102.2</v>
      </c>
      <c r="L107" s="35" t="inlineStr">
        <is>
          <t>Yes</t>
        </is>
      </c>
      <c r="M107" s="38" t="inlineStr"/>
    </row>
    <row r="108">
      <c r="B108" s="29" t="n">
        <v>45389</v>
      </c>
      <c r="C108" s="30">
        <f>IF($B108="","",TEXT($B108,"mmm"))</f>
        <v/>
      </c>
      <c r="D108" s="30" t="inlineStr">
        <is>
          <t>Expense</t>
        </is>
      </c>
      <c r="E108" s="31" t="inlineStr">
        <is>
          <t>Groceries</t>
        </is>
      </c>
      <c r="F108" s="30">
        <f>IFERROR(VLOOKUP($E108,CatGroupTable,2,FALSE),"")</f>
        <v/>
      </c>
      <c r="G108" s="31" t="inlineStr">
        <is>
          <t>Main Checking</t>
        </is>
      </c>
      <c r="H108" s="31" t="inlineStr">
        <is>
          <t>Cash</t>
        </is>
      </c>
      <c r="I108" s="30" t="inlineStr">
        <is>
          <t>Alex</t>
        </is>
      </c>
      <c r="J108" s="30" t="inlineStr">
        <is>
          <t>No</t>
        </is>
      </c>
      <c r="K108" s="32" t="n">
        <v>207.69</v>
      </c>
      <c r="L108" s="30" t="inlineStr">
        <is>
          <t>No</t>
        </is>
      </c>
      <c r="M108" s="33" t="inlineStr"/>
    </row>
    <row r="109">
      <c r="B109" s="34" t="n">
        <v>45390</v>
      </c>
      <c r="C109" s="35">
        <f>IF($B109="","",TEXT($B109,"mmm"))</f>
        <v/>
      </c>
      <c r="D109" s="35" t="inlineStr">
        <is>
          <t>Expense</t>
        </is>
      </c>
      <c r="E109" s="36" t="inlineStr">
        <is>
          <t>Transport</t>
        </is>
      </c>
      <c r="F109" s="35">
        <f>IFERROR(VLOOKUP($E109,CatGroupTable,2,FALSE),"")</f>
        <v/>
      </c>
      <c r="G109" s="36" t="inlineStr">
        <is>
          <t>Main Checking</t>
        </is>
      </c>
      <c r="H109" s="36" t="inlineStr">
        <is>
          <t>Direct Debit</t>
        </is>
      </c>
      <c r="I109" s="35" t="inlineStr">
        <is>
          <t>Alex</t>
        </is>
      </c>
      <c r="J109" s="35" t="inlineStr">
        <is>
          <t>No</t>
        </is>
      </c>
      <c r="K109" s="37" t="n">
        <v>87.88</v>
      </c>
      <c r="L109" s="35" t="inlineStr">
        <is>
          <t>Yes</t>
        </is>
      </c>
      <c r="M109" s="38" t="inlineStr"/>
    </row>
    <row r="110">
      <c r="B110" s="29" t="n">
        <v>45395</v>
      </c>
      <c r="C110" s="30">
        <f>IF($B110="","",TEXT($B110,"mmm"))</f>
        <v/>
      </c>
      <c r="D110" s="30" t="inlineStr">
        <is>
          <t>Expense</t>
        </is>
      </c>
      <c r="E110" s="31" t="inlineStr">
        <is>
          <t>Groceries</t>
        </is>
      </c>
      <c r="F110" s="30">
        <f>IFERROR(VLOOKUP($E110,CatGroupTable,2,FALSE),"")</f>
        <v/>
      </c>
      <c r="G110" s="31" t="inlineStr">
        <is>
          <t>Joint Savings</t>
        </is>
      </c>
      <c r="H110" s="31" t="inlineStr">
        <is>
          <t>Bank Transfer</t>
        </is>
      </c>
      <c r="I110" s="30" t="inlineStr">
        <is>
          <t>Sam</t>
        </is>
      </c>
      <c r="J110" s="30" t="inlineStr">
        <is>
          <t>No</t>
        </is>
      </c>
      <c r="K110" s="32" t="n">
        <v>115.4</v>
      </c>
      <c r="L110" s="30" t="inlineStr">
        <is>
          <t>Yes</t>
        </is>
      </c>
      <c r="M110" s="33" t="inlineStr"/>
    </row>
    <row r="111">
      <c r="B111" s="34" t="n">
        <v>45396</v>
      </c>
      <c r="C111" s="35">
        <f>IF($B111="","",TEXT($B111,"mmm"))</f>
        <v/>
      </c>
      <c r="D111" s="35" t="inlineStr">
        <is>
          <t>Expense</t>
        </is>
      </c>
      <c r="E111" s="36" t="inlineStr">
        <is>
          <t>Shopping</t>
        </is>
      </c>
      <c r="F111" s="35">
        <f>IFERROR(VLOOKUP($E111,CatGroupTable,2,FALSE),"")</f>
        <v/>
      </c>
      <c r="G111" s="36" t="inlineStr">
        <is>
          <t>Joint Savings</t>
        </is>
      </c>
      <c r="H111" s="36" t="inlineStr">
        <is>
          <t>Debit Card</t>
        </is>
      </c>
      <c r="I111" s="35" t="inlineStr">
        <is>
          <t>Sam</t>
        </is>
      </c>
      <c r="J111" s="35" t="inlineStr">
        <is>
          <t>No</t>
        </is>
      </c>
      <c r="K111" s="37" t="n">
        <v>45.69</v>
      </c>
      <c r="L111" s="35" t="inlineStr">
        <is>
          <t>Yes</t>
        </is>
      </c>
      <c r="M111" s="38" t="inlineStr"/>
    </row>
    <row r="112">
      <c r="B112" s="29" t="n">
        <v>45397</v>
      </c>
      <c r="C112" s="30">
        <f>IF($B112="","",TEXT($B112,"mmm"))</f>
        <v/>
      </c>
      <c r="D112" s="30" t="inlineStr">
        <is>
          <t>Expense</t>
        </is>
      </c>
      <c r="E112" s="31" t="inlineStr">
        <is>
          <t>Entertainment</t>
        </is>
      </c>
      <c r="F112" s="30">
        <f>IFERROR(VLOOKUP($E112,CatGroupTable,2,FALSE),"")</f>
        <v/>
      </c>
      <c r="G112" s="31" t="inlineStr">
        <is>
          <t>Main Checking</t>
        </is>
      </c>
      <c r="H112" s="31" t="inlineStr">
        <is>
          <t>Debit Card</t>
        </is>
      </c>
      <c r="I112" s="30" t="inlineStr">
        <is>
          <t>Alex</t>
        </is>
      </c>
      <c r="J112" s="30" t="inlineStr">
        <is>
          <t>No</t>
        </is>
      </c>
      <c r="K112" s="32" t="n">
        <v>40.61</v>
      </c>
      <c r="L112" s="30" t="inlineStr">
        <is>
          <t>No</t>
        </is>
      </c>
      <c r="M112" s="33" t="inlineStr"/>
    </row>
    <row r="113">
      <c r="B113" s="34" t="n">
        <v>45398</v>
      </c>
      <c r="C113" s="35">
        <f>IF($B113="","",TEXT($B113,"mmm"))</f>
        <v/>
      </c>
      <c r="D113" s="35" t="inlineStr">
        <is>
          <t>Expense</t>
        </is>
      </c>
      <c r="E113" s="36" t="inlineStr">
        <is>
          <t>Groceries</t>
        </is>
      </c>
      <c r="F113" s="35">
        <f>IFERROR(VLOOKUP($E113,CatGroupTable,2,FALSE),"")</f>
        <v/>
      </c>
      <c r="G113" s="36" t="inlineStr">
        <is>
          <t>Joint Savings</t>
        </is>
      </c>
      <c r="H113" s="36" t="inlineStr">
        <is>
          <t>Credit Card</t>
        </is>
      </c>
      <c r="I113" s="35" t="inlineStr">
        <is>
          <t>Alex</t>
        </is>
      </c>
      <c r="J113" s="35" t="inlineStr">
        <is>
          <t>No</t>
        </is>
      </c>
      <c r="K113" s="37" t="n">
        <v>106.28</v>
      </c>
      <c r="L113" s="35" t="inlineStr">
        <is>
          <t>Yes</t>
        </is>
      </c>
      <c r="M113" s="38" t="inlineStr"/>
    </row>
    <row r="114">
      <c r="B114" s="29" t="n">
        <v>45398</v>
      </c>
      <c r="C114" s="30">
        <f>IF($B114="","",TEXT($B114,"mmm"))</f>
        <v/>
      </c>
      <c r="D114" s="30" t="inlineStr">
        <is>
          <t>Expense</t>
        </is>
      </c>
      <c r="E114" s="31" t="inlineStr">
        <is>
          <t>Dining Out</t>
        </is>
      </c>
      <c r="F114" s="30">
        <f>IFERROR(VLOOKUP($E114,CatGroupTable,2,FALSE),"")</f>
        <v/>
      </c>
      <c r="G114" s="31" t="inlineStr">
        <is>
          <t>Main Checking</t>
        </is>
      </c>
      <c r="H114" s="31" t="inlineStr">
        <is>
          <t>Cash</t>
        </is>
      </c>
      <c r="I114" s="30" t="inlineStr">
        <is>
          <t>Alex</t>
        </is>
      </c>
      <c r="J114" s="30" t="inlineStr">
        <is>
          <t>No</t>
        </is>
      </c>
      <c r="K114" s="32" t="n">
        <v>40.42</v>
      </c>
      <c r="L114" s="30" t="inlineStr">
        <is>
          <t>Yes</t>
        </is>
      </c>
      <c r="M114" s="33" t="inlineStr"/>
    </row>
    <row r="115">
      <c r="B115" s="34" t="n">
        <v>45399</v>
      </c>
      <c r="C115" s="35">
        <f>IF($B115="","",TEXT($B115,"mmm"))</f>
        <v/>
      </c>
      <c r="D115" s="35" t="inlineStr">
        <is>
          <t>Expense</t>
        </is>
      </c>
      <c r="E115" s="36" t="inlineStr">
        <is>
          <t>Hobbies</t>
        </is>
      </c>
      <c r="F115" s="35">
        <f>IFERROR(VLOOKUP($E115,CatGroupTable,2,FALSE),"")</f>
        <v/>
      </c>
      <c r="G115" s="36" t="inlineStr">
        <is>
          <t>Joint Savings</t>
        </is>
      </c>
      <c r="H115" s="36" t="inlineStr">
        <is>
          <t>Bank Transfer</t>
        </is>
      </c>
      <c r="I115" s="35" t="inlineStr">
        <is>
          <t>Alex</t>
        </is>
      </c>
      <c r="J115" s="35" t="inlineStr">
        <is>
          <t>No</t>
        </is>
      </c>
      <c r="K115" s="37" t="n">
        <v>52.04</v>
      </c>
      <c r="L115" s="35" t="inlineStr">
        <is>
          <t>Yes</t>
        </is>
      </c>
      <c r="M115" s="38" t="inlineStr"/>
    </row>
    <row r="116">
      <c r="B116" s="29" t="n">
        <v>45400</v>
      </c>
      <c r="C116" s="30">
        <f>IF($B116="","",TEXT($B116,"mmm"))</f>
        <v/>
      </c>
      <c r="D116" s="30" t="inlineStr">
        <is>
          <t>Expense</t>
        </is>
      </c>
      <c r="E116" s="31" t="inlineStr">
        <is>
          <t>Groceries</t>
        </is>
      </c>
      <c r="F116" s="30">
        <f>IFERROR(VLOOKUP($E116,CatGroupTable,2,FALSE),"")</f>
        <v/>
      </c>
      <c r="G116" s="31" t="inlineStr">
        <is>
          <t>Joint Savings</t>
        </is>
      </c>
      <c r="H116" s="31" t="inlineStr">
        <is>
          <t>Cash</t>
        </is>
      </c>
      <c r="I116" s="30" t="inlineStr">
        <is>
          <t>Alex</t>
        </is>
      </c>
      <c r="J116" s="30" t="inlineStr">
        <is>
          <t>No</t>
        </is>
      </c>
      <c r="K116" s="32" t="n">
        <v>93.48</v>
      </c>
      <c r="L116" s="30" t="inlineStr">
        <is>
          <t>Yes</t>
        </is>
      </c>
      <c r="M116" s="33" t="inlineStr"/>
    </row>
    <row r="117">
      <c r="B117" s="34" t="n">
        <v>45403</v>
      </c>
      <c r="C117" s="35">
        <f>IF($B117="","",TEXT($B117,"mmm"))</f>
        <v/>
      </c>
      <c r="D117" s="35" t="inlineStr">
        <is>
          <t>Expense</t>
        </is>
      </c>
      <c r="E117" s="36" t="inlineStr">
        <is>
          <t>Healthcare</t>
        </is>
      </c>
      <c r="F117" s="35">
        <f>IFERROR(VLOOKUP($E117,CatGroupTable,2,FALSE),"")</f>
        <v/>
      </c>
      <c r="G117" s="36" t="inlineStr">
        <is>
          <t>Main Checking</t>
        </is>
      </c>
      <c r="H117" s="36" t="inlineStr">
        <is>
          <t>Debit Card</t>
        </is>
      </c>
      <c r="I117" s="35" t="inlineStr">
        <is>
          <t>Sam</t>
        </is>
      </c>
      <c r="J117" s="35" t="inlineStr">
        <is>
          <t>No</t>
        </is>
      </c>
      <c r="K117" s="37" t="n">
        <v>44.16</v>
      </c>
      <c r="L117" s="35" t="inlineStr">
        <is>
          <t>Yes</t>
        </is>
      </c>
      <c r="M117" s="38" t="inlineStr"/>
    </row>
    <row r="118">
      <c r="B118" s="29" t="n">
        <v>45404</v>
      </c>
      <c r="C118" s="30">
        <f>IF($B118="","",TEXT($B118,"mmm"))</f>
        <v/>
      </c>
      <c r="D118" s="30" t="inlineStr">
        <is>
          <t>Expense</t>
        </is>
      </c>
      <c r="E118" s="31" t="inlineStr">
        <is>
          <t>Dining Out</t>
        </is>
      </c>
      <c r="F118" s="30">
        <f>IFERROR(VLOOKUP($E118,CatGroupTable,2,FALSE),"")</f>
        <v/>
      </c>
      <c r="G118" s="31" t="inlineStr">
        <is>
          <t>Main Checking</t>
        </is>
      </c>
      <c r="H118" s="31" t="inlineStr">
        <is>
          <t>Cash</t>
        </is>
      </c>
      <c r="I118" s="30" t="inlineStr">
        <is>
          <t>Alex</t>
        </is>
      </c>
      <c r="J118" s="30" t="inlineStr">
        <is>
          <t>No</t>
        </is>
      </c>
      <c r="K118" s="32" t="n">
        <v>33.12</v>
      </c>
      <c r="L118" s="30" t="inlineStr">
        <is>
          <t>Yes</t>
        </is>
      </c>
      <c r="M118" s="33" t="inlineStr"/>
    </row>
    <row r="119">
      <c r="B119" s="34" t="n">
        <v>45405</v>
      </c>
      <c r="C119" s="35">
        <f>IF($B119="","",TEXT($B119,"mmm"))</f>
        <v/>
      </c>
      <c r="D119" s="35" t="inlineStr">
        <is>
          <t>Expense</t>
        </is>
      </c>
      <c r="E119" s="36" t="inlineStr">
        <is>
          <t>Dining Out</t>
        </is>
      </c>
      <c r="F119" s="35">
        <f>IFERROR(VLOOKUP($E119,CatGroupTable,2,FALSE),"")</f>
        <v/>
      </c>
      <c r="G119" s="36" t="inlineStr">
        <is>
          <t>Main Checking</t>
        </is>
      </c>
      <c r="H119" s="36" t="inlineStr">
        <is>
          <t>Credit Card</t>
        </is>
      </c>
      <c r="I119" s="35" t="inlineStr">
        <is>
          <t>Alex</t>
        </is>
      </c>
      <c r="J119" s="35" t="inlineStr">
        <is>
          <t>No</t>
        </is>
      </c>
      <c r="K119" s="37" t="n">
        <v>24.94</v>
      </c>
      <c r="L119" s="35" t="inlineStr">
        <is>
          <t>Yes</t>
        </is>
      </c>
      <c r="M119" s="38" t="inlineStr"/>
    </row>
    <row r="120">
      <c r="B120" s="29" t="n">
        <v>45405</v>
      </c>
      <c r="C120" s="30">
        <f>IF($B120="","",TEXT($B120,"mmm"))</f>
        <v/>
      </c>
      <c r="D120" s="30" t="inlineStr">
        <is>
          <t>Expense</t>
        </is>
      </c>
      <c r="E120" s="31" t="inlineStr">
        <is>
          <t>Healthcare</t>
        </is>
      </c>
      <c r="F120" s="30">
        <f>IFERROR(VLOOKUP($E120,CatGroupTable,2,FALSE),"")</f>
        <v/>
      </c>
      <c r="G120" s="31" t="inlineStr">
        <is>
          <t>Joint Savings</t>
        </is>
      </c>
      <c r="H120" s="31" t="inlineStr">
        <is>
          <t>Cash</t>
        </is>
      </c>
      <c r="I120" s="30" t="inlineStr">
        <is>
          <t>Sam</t>
        </is>
      </c>
      <c r="J120" s="30" t="inlineStr">
        <is>
          <t>No</t>
        </is>
      </c>
      <c r="K120" s="32" t="n">
        <v>44.31</v>
      </c>
      <c r="L120" s="30" t="inlineStr">
        <is>
          <t>Yes</t>
        </is>
      </c>
      <c r="M120" s="33" t="inlineStr"/>
    </row>
    <row r="121">
      <c r="B121" s="34" t="n">
        <v>45407</v>
      </c>
      <c r="C121" s="35">
        <f>IF($B121="","",TEXT($B121,"mmm"))</f>
        <v/>
      </c>
      <c r="D121" s="35" t="inlineStr">
        <is>
          <t>Expense</t>
        </is>
      </c>
      <c r="E121" s="36" t="inlineStr">
        <is>
          <t>Transport</t>
        </is>
      </c>
      <c r="F121" s="35">
        <f>IFERROR(VLOOKUP($E121,CatGroupTable,2,FALSE),"")</f>
        <v/>
      </c>
      <c r="G121" s="36" t="inlineStr">
        <is>
          <t>Joint Savings</t>
        </is>
      </c>
      <c r="H121" s="36" t="inlineStr">
        <is>
          <t>Credit Card</t>
        </is>
      </c>
      <c r="I121" s="35" t="inlineStr">
        <is>
          <t>Alex</t>
        </is>
      </c>
      <c r="J121" s="35" t="inlineStr">
        <is>
          <t>No</t>
        </is>
      </c>
      <c r="K121" s="37" t="n">
        <v>45.37</v>
      </c>
      <c r="L121" s="35" t="inlineStr">
        <is>
          <t>Yes</t>
        </is>
      </c>
      <c r="M121" s="38" t="inlineStr"/>
    </row>
    <row r="122">
      <c r="B122" s="29" t="n">
        <v>45407</v>
      </c>
      <c r="C122" s="30">
        <f>IF($B122="","",TEXT($B122,"mmm"))</f>
        <v/>
      </c>
      <c r="D122" s="30" t="inlineStr">
        <is>
          <t>Expense</t>
        </is>
      </c>
      <c r="E122" s="31" t="inlineStr">
        <is>
          <t>Savings</t>
        </is>
      </c>
      <c r="F122" s="30">
        <f>IFERROR(VLOOKUP($E122,CatGroupTable,2,FALSE),"")</f>
        <v/>
      </c>
      <c r="G122" s="31" t="inlineStr">
        <is>
          <t>Joint Savings</t>
        </is>
      </c>
      <c r="H122" s="31" t="inlineStr">
        <is>
          <t>Bank Transfer</t>
        </is>
      </c>
      <c r="I122" s="30" t="inlineStr">
        <is>
          <t>Sam</t>
        </is>
      </c>
      <c r="J122" s="30" t="inlineStr">
        <is>
          <t>Yes</t>
        </is>
      </c>
      <c r="K122" s="32" t="n">
        <v>500</v>
      </c>
      <c r="L122" s="30" t="inlineStr">
        <is>
          <t>Yes</t>
        </is>
      </c>
      <c r="M122" s="33" t="inlineStr">
        <is>
          <t>Auto-save</t>
        </is>
      </c>
    </row>
    <row r="123">
      <c r="B123" s="34" t="n">
        <v>45409</v>
      </c>
      <c r="C123" s="35">
        <f>IF($B123="","",TEXT($B123,"mmm"))</f>
        <v/>
      </c>
      <c r="D123" s="35" t="inlineStr">
        <is>
          <t>Expense</t>
        </is>
      </c>
      <c r="E123" s="36" t="inlineStr">
        <is>
          <t>Entertainment</t>
        </is>
      </c>
      <c r="F123" s="35">
        <f>IFERROR(VLOOKUP($E123,CatGroupTable,2,FALSE),"")</f>
        <v/>
      </c>
      <c r="G123" s="36" t="inlineStr">
        <is>
          <t>Main Checking</t>
        </is>
      </c>
      <c r="H123" s="36" t="inlineStr">
        <is>
          <t>Direct Debit</t>
        </is>
      </c>
      <c r="I123" s="35" t="inlineStr">
        <is>
          <t>Alex</t>
        </is>
      </c>
      <c r="J123" s="35" t="inlineStr">
        <is>
          <t>No</t>
        </is>
      </c>
      <c r="K123" s="37" t="n">
        <v>35.19</v>
      </c>
      <c r="L123" s="35" t="inlineStr">
        <is>
          <t>Yes</t>
        </is>
      </c>
      <c r="M123" s="38" t="inlineStr"/>
    </row>
    <row r="124">
      <c r="B124" s="29" t="n">
        <v>45410</v>
      </c>
      <c r="C124" s="30">
        <f>IF($B124="","",TEXT($B124,"mmm"))</f>
        <v/>
      </c>
      <c r="D124" s="30" t="inlineStr">
        <is>
          <t>Expense</t>
        </is>
      </c>
      <c r="E124" s="31" t="inlineStr">
        <is>
          <t>Groceries</t>
        </is>
      </c>
      <c r="F124" s="30">
        <f>IFERROR(VLOOKUP($E124,CatGroupTable,2,FALSE),"")</f>
        <v/>
      </c>
      <c r="G124" s="31" t="inlineStr">
        <is>
          <t>Main Checking</t>
        </is>
      </c>
      <c r="H124" s="31" t="inlineStr">
        <is>
          <t>Cash</t>
        </is>
      </c>
      <c r="I124" s="30" t="inlineStr">
        <is>
          <t>Alex</t>
        </is>
      </c>
      <c r="J124" s="30" t="inlineStr">
        <is>
          <t>No</t>
        </is>
      </c>
      <c r="K124" s="32" t="n">
        <v>162.39</v>
      </c>
      <c r="L124" s="30" t="inlineStr">
        <is>
          <t>Yes</t>
        </is>
      </c>
      <c r="M124" s="33" t="inlineStr"/>
    </row>
    <row r="125">
      <c r="B125" s="34" t="n">
        <v>45413</v>
      </c>
      <c r="C125" s="35">
        <f>IF($B125="","",TEXT($B125,"mmm"))</f>
        <v/>
      </c>
      <c r="D125" s="35" t="inlineStr">
        <is>
          <t>Income</t>
        </is>
      </c>
      <c r="E125" s="36" t="inlineStr">
        <is>
          <t>Salary</t>
        </is>
      </c>
      <c r="F125" s="35">
        <f>IFERROR(VLOOKUP($E125,CatGroupTable,2,FALSE),"")</f>
        <v/>
      </c>
      <c r="G125" s="36" t="inlineStr">
        <is>
          <t>Main Checking</t>
        </is>
      </c>
      <c r="H125" s="36" t="inlineStr">
        <is>
          <t>Bank Transfer</t>
        </is>
      </c>
      <c r="I125" s="35" t="inlineStr">
        <is>
          <t>Sam</t>
        </is>
      </c>
      <c r="J125" s="35" t="inlineStr">
        <is>
          <t>Yes</t>
        </is>
      </c>
      <c r="K125" s="37" t="n">
        <v>3866</v>
      </c>
      <c r="L125" s="35" t="inlineStr">
        <is>
          <t>Yes</t>
        </is>
      </c>
      <c r="M125" s="38" t="inlineStr">
        <is>
          <t>Monthly salary</t>
        </is>
      </c>
    </row>
    <row r="126">
      <c r="B126" s="29" t="n">
        <v>45413</v>
      </c>
      <c r="C126" s="30">
        <f>IF($B126="","",TEXT($B126,"mmm"))</f>
        <v/>
      </c>
      <c r="D126" s="30" t="inlineStr">
        <is>
          <t>Income</t>
        </is>
      </c>
      <c r="E126" s="31" t="inlineStr">
        <is>
          <t>Salary</t>
        </is>
      </c>
      <c r="F126" s="30">
        <f>IFERROR(VLOOKUP($E126,CatGroupTable,2,FALSE),"")</f>
        <v/>
      </c>
      <c r="G126" s="31" t="inlineStr">
        <is>
          <t>Main Checking</t>
        </is>
      </c>
      <c r="H126" s="31" t="inlineStr">
        <is>
          <t>Bank Transfer</t>
        </is>
      </c>
      <c r="I126" s="30" t="inlineStr">
        <is>
          <t>Alex</t>
        </is>
      </c>
      <c r="J126" s="30" t="inlineStr">
        <is>
          <t>Yes</t>
        </is>
      </c>
      <c r="K126" s="32" t="n">
        <v>2780</v>
      </c>
      <c r="L126" s="30" t="inlineStr">
        <is>
          <t>Yes</t>
        </is>
      </c>
      <c r="M126" s="33" t="inlineStr">
        <is>
          <t>Partner salary</t>
        </is>
      </c>
    </row>
    <row r="127">
      <c r="B127" s="34" t="n">
        <v>45415</v>
      </c>
      <c r="C127" s="35">
        <f>IF($B127="","",TEXT($B127,"mmm"))</f>
        <v/>
      </c>
      <c r="D127" s="35" t="inlineStr">
        <is>
          <t>Expense</t>
        </is>
      </c>
      <c r="E127" s="36" t="inlineStr">
        <is>
          <t>Debt Payment</t>
        </is>
      </c>
      <c r="F127" s="35">
        <f>IFERROR(VLOOKUP($E127,CatGroupTable,2,FALSE),"")</f>
        <v/>
      </c>
      <c r="G127" s="36" t="inlineStr">
        <is>
          <t>Main Checking</t>
        </is>
      </c>
      <c r="H127" s="36" t="inlineStr">
        <is>
          <t>Bank Transfer</t>
        </is>
      </c>
      <c r="I127" s="35" t="inlineStr">
        <is>
          <t>Alex</t>
        </is>
      </c>
      <c r="J127" s="35" t="inlineStr">
        <is>
          <t>Yes</t>
        </is>
      </c>
      <c r="K127" s="37" t="n">
        <v>400.93</v>
      </c>
      <c r="L127" s="35" t="inlineStr">
        <is>
          <t>Yes</t>
        </is>
      </c>
      <c r="M127" s="38" t="inlineStr"/>
    </row>
    <row r="128">
      <c r="B128" s="29" t="n">
        <v>45416</v>
      </c>
      <c r="C128" s="30">
        <f>IF($B128="","",TEXT($B128,"mmm"))</f>
        <v/>
      </c>
      <c r="D128" s="30" t="inlineStr">
        <is>
          <t>Expense</t>
        </is>
      </c>
      <c r="E128" s="31" t="inlineStr">
        <is>
          <t>Utilities</t>
        </is>
      </c>
      <c r="F128" s="30">
        <f>IFERROR(VLOOKUP($E128,CatGroupTable,2,FALSE),"")</f>
        <v/>
      </c>
      <c r="G128" s="31" t="inlineStr">
        <is>
          <t>Main Checking</t>
        </is>
      </c>
      <c r="H128" s="31" t="inlineStr">
        <is>
          <t>Direct Debit</t>
        </is>
      </c>
      <c r="I128" s="30" t="inlineStr">
        <is>
          <t>Alex</t>
        </is>
      </c>
      <c r="J128" s="30" t="inlineStr">
        <is>
          <t>Yes</t>
        </is>
      </c>
      <c r="K128" s="32" t="n">
        <v>201.96</v>
      </c>
      <c r="L128" s="30" t="inlineStr">
        <is>
          <t>Yes</t>
        </is>
      </c>
      <c r="M128" s="33" t="inlineStr"/>
    </row>
    <row r="129">
      <c r="B129" s="34" t="n">
        <v>45416</v>
      </c>
      <c r="C129" s="35">
        <f>IF($B129="","",TEXT($B129,"mmm"))</f>
        <v/>
      </c>
      <c r="D129" s="35" t="inlineStr">
        <is>
          <t>Expense</t>
        </is>
      </c>
      <c r="E129" s="36" t="inlineStr">
        <is>
          <t>Insurance</t>
        </is>
      </c>
      <c r="F129" s="35">
        <f>IFERROR(VLOOKUP($E129,CatGroupTable,2,FALSE),"")</f>
        <v/>
      </c>
      <c r="G129" s="36" t="inlineStr">
        <is>
          <t>Main Checking</t>
        </is>
      </c>
      <c r="H129" s="36" t="inlineStr">
        <is>
          <t>Direct Debit</t>
        </is>
      </c>
      <c r="I129" s="35" t="inlineStr">
        <is>
          <t>Sam</t>
        </is>
      </c>
      <c r="J129" s="35" t="inlineStr">
        <is>
          <t>Yes</t>
        </is>
      </c>
      <c r="K129" s="37" t="n">
        <v>165.89</v>
      </c>
      <c r="L129" s="35" t="inlineStr">
        <is>
          <t>Yes</t>
        </is>
      </c>
      <c r="M129" s="38" t="inlineStr"/>
    </row>
    <row r="130">
      <c r="B130" s="29" t="n">
        <v>45416</v>
      </c>
      <c r="C130" s="30">
        <f>IF($B130="","",TEXT($B130,"mmm"))</f>
        <v/>
      </c>
      <c r="D130" s="30" t="inlineStr">
        <is>
          <t>Expense</t>
        </is>
      </c>
      <c r="E130" s="31" t="inlineStr">
        <is>
          <t>Subscriptions</t>
        </is>
      </c>
      <c r="F130" s="30">
        <f>IFERROR(VLOOKUP($E130,CatGroupTable,2,FALSE),"")</f>
        <v/>
      </c>
      <c r="G130" s="31" t="inlineStr">
        <is>
          <t>Credit Card</t>
        </is>
      </c>
      <c r="H130" s="31" t="inlineStr">
        <is>
          <t>Credit Card</t>
        </is>
      </c>
      <c r="I130" s="30" t="inlineStr">
        <is>
          <t>Alex</t>
        </is>
      </c>
      <c r="J130" s="30" t="inlineStr">
        <is>
          <t>Yes</t>
        </is>
      </c>
      <c r="K130" s="32" t="n">
        <v>55.73</v>
      </c>
      <c r="L130" s="30" t="inlineStr">
        <is>
          <t>Yes</t>
        </is>
      </c>
      <c r="M130" s="33" t="inlineStr"/>
    </row>
    <row r="131">
      <c r="B131" s="34" t="n">
        <v>45416</v>
      </c>
      <c r="C131" s="35">
        <f>IF($B131="","",TEXT($B131,"mmm"))</f>
        <v/>
      </c>
      <c r="D131" s="35" t="inlineStr">
        <is>
          <t>Expense</t>
        </is>
      </c>
      <c r="E131" s="36" t="inlineStr">
        <is>
          <t>Groceries</t>
        </is>
      </c>
      <c r="F131" s="35">
        <f>IFERROR(VLOOKUP($E131,CatGroupTable,2,FALSE),"")</f>
        <v/>
      </c>
      <c r="G131" s="36" t="inlineStr">
        <is>
          <t>Main Checking</t>
        </is>
      </c>
      <c r="H131" s="36" t="inlineStr">
        <is>
          <t>Cash</t>
        </is>
      </c>
      <c r="I131" s="35" t="inlineStr">
        <is>
          <t>Alex</t>
        </is>
      </c>
      <c r="J131" s="35" t="inlineStr">
        <is>
          <t>No</t>
        </is>
      </c>
      <c r="K131" s="37" t="n">
        <v>156.4</v>
      </c>
      <c r="L131" s="35" t="inlineStr">
        <is>
          <t>Yes</t>
        </is>
      </c>
      <c r="M131" s="38" t="inlineStr"/>
    </row>
    <row r="132">
      <c r="B132" s="29" t="n">
        <v>45417</v>
      </c>
      <c r="C132" s="30">
        <f>IF($B132="","",TEXT($B132,"mmm"))</f>
        <v/>
      </c>
      <c r="D132" s="30" t="inlineStr">
        <is>
          <t>Expense</t>
        </is>
      </c>
      <c r="E132" s="31" t="inlineStr">
        <is>
          <t>Rent / Mortgage</t>
        </is>
      </c>
      <c r="F132" s="30">
        <f>IFERROR(VLOOKUP($E132,CatGroupTable,2,FALSE),"")</f>
        <v/>
      </c>
      <c r="G132" s="31" t="inlineStr">
        <is>
          <t>Main Checking</t>
        </is>
      </c>
      <c r="H132" s="31" t="inlineStr">
        <is>
          <t>Bank Transfer</t>
        </is>
      </c>
      <c r="I132" s="30" t="inlineStr">
        <is>
          <t>Sam</t>
        </is>
      </c>
      <c r="J132" s="30" t="inlineStr">
        <is>
          <t>Yes</t>
        </is>
      </c>
      <c r="K132" s="32" t="n">
        <v>1919.06</v>
      </c>
      <c r="L132" s="30" t="inlineStr">
        <is>
          <t>Yes</t>
        </is>
      </c>
      <c r="M132" s="33" t="inlineStr"/>
    </row>
    <row r="133">
      <c r="B133" s="34" t="n">
        <v>45417</v>
      </c>
      <c r="C133" s="35">
        <f>IF($B133="","",TEXT($B133,"mmm"))</f>
        <v/>
      </c>
      <c r="D133" s="35" t="inlineStr">
        <is>
          <t>Expense</t>
        </is>
      </c>
      <c r="E133" s="36" t="inlineStr">
        <is>
          <t>Transport</t>
        </is>
      </c>
      <c r="F133" s="35">
        <f>IFERROR(VLOOKUP($E133,CatGroupTable,2,FALSE),"")</f>
        <v/>
      </c>
      <c r="G133" s="36" t="inlineStr">
        <is>
          <t>Main Checking</t>
        </is>
      </c>
      <c r="H133" s="36" t="inlineStr">
        <is>
          <t>Direct Debit</t>
        </is>
      </c>
      <c r="I133" s="35" t="inlineStr">
        <is>
          <t>Sam</t>
        </is>
      </c>
      <c r="J133" s="35" t="inlineStr">
        <is>
          <t>Yes</t>
        </is>
      </c>
      <c r="K133" s="37" t="n">
        <v>462.5</v>
      </c>
      <c r="L133" s="35" t="inlineStr">
        <is>
          <t>Yes</t>
        </is>
      </c>
      <c r="M133" s="38" t="inlineStr"/>
    </row>
    <row r="134">
      <c r="B134" s="29" t="n">
        <v>45417</v>
      </c>
      <c r="C134" s="30">
        <f>IF($B134="","",TEXT($B134,"mmm"))</f>
        <v/>
      </c>
      <c r="D134" s="30" t="inlineStr">
        <is>
          <t>Expense</t>
        </is>
      </c>
      <c r="E134" s="31" t="inlineStr">
        <is>
          <t>Phone / Internet</t>
        </is>
      </c>
      <c r="F134" s="30">
        <f>IFERROR(VLOOKUP($E134,CatGroupTable,2,FALSE),"")</f>
        <v/>
      </c>
      <c r="G134" s="31" t="inlineStr">
        <is>
          <t>Main Checking</t>
        </is>
      </c>
      <c r="H134" s="31" t="inlineStr">
        <is>
          <t>Direct Debit</t>
        </is>
      </c>
      <c r="I134" s="30" t="inlineStr">
        <is>
          <t>Sam</t>
        </is>
      </c>
      <c r="J134" s="30" t="inlineStr">
        <is>
          <t>Yes</t>
        </is>
      </c>
      <c r="K134" s="32" t="n">
        <v>111.44</v>
      </c>
      <c r="L134" s="30" t="inlineStr">
        <is>
          <t>Yes</t>
        </is>
      </c>
      <c r="M134" s="33" t="inlineStr"/>
    </row>
    <row r="135">
      <c r="B135" s="34" t="n">
        <v>45418</v>
      </c>
      <c r="C135" s="35">
        <f>IF($B135="","",TEXT($B135,"mmm"))</f>
        <v/>
      </c>
      <c r="D135" s="35" t="inlineStr">
        <is>
          <t>Expense</t>
        </is>
      </c>
      <c r="E135" s="36" t="inlineStr">
        <is>
          <t>Healthcare</t>
        </is>
      </c>
      <c r="F135" s="35">
        <f>IFERROR(VLOOKUP($E135,CatGroupTable,2,FALSE),"")</f>
        <v/>
      </c>
      <c r="G135" s="36" t="inlineStr">
        <is>
          <t>Main Checking</t>
        </is>
      </c>
      <c r="H135" s="36" t="inlineStr">
        <is>
          <t>Direct Debit</t>
        </is>
      </c>
      <c r="I135" s="35" t="inlineStr">
        <is>
          <t>Sam</t>
        </is>
      </c>
      <c r="J135" s="35" t="inlineStr">
        <is>
          <t>Yes</t>
        </is>
      </c>
      <c r="K135" s="37" t="n">
        <v>182.1</v>
      </c>
      <c r="L135" s="35" t="inlineStr">
        <is>
          <t>Yes</t>
        </is>
      </c>
      <c r="M135" s="38" t="inlineStr"/>
    </row>
    <row r="136">
      <c r="B136" s="29" t="n">
        <v>45420</v>
      </c>
      <c r="C136" s="30">
        <f>IF($B136="","",TEXT($B136,"mmm"))</f>
        <v/>
      </c>
      <c r="D136" s="30" t="inlineStr">
        <is>
          <t>Expense</t>
        </is>
      </c>
      <c r="E136" s="31" t="inlineStr">
        <is>
          <t>Entertainment</t>
        </is>
      </c>
      <c r="F136" s="30">
        <f>IFERROR(VLOOKUP($E136,CatGroupTable,2,FALSE),"")</f>
        <v/>
      </c>
      <c r="G136" s="31" t="inlineStr">
        <is>
          <t>Main Checking</t>
        </is>
      </c>
      <c r="H136" s="31" t="inlineStr">
        <is>
          <t>Debit Card</t>
        </is>
      </c>
      <c r="I136" s="30" t="inlineStr">
        <is>
          <t>Sam</t>
        </is>
      </c>
      <c r="J136" s="30" t="inlineStr">
        <is>
          <t>No</t>
        </is>
      </c>
      <c r="K136" s="32" t="n">
        <v>49.46</v>
      </c>
      <c r="L136" s="30" t="inlineStr">
        <is>
          <t>Yes</t>
        </is>
      </c>
      <c r="M136" s="33" t="inlineStr"/>
    </row>
    <row r="137">
      <c r="B137" s="34" t="n">
        <v>45420</v>
      </c>
      <c r="C137" s="35">
        <f>IF($B137="","",TEXT($B137,"mmm"))</f>
        <v/>
      </c>
      <c r="D137" s="35" t="inlineStr">
        <is>
          <t>Expense</t>
        </is>
      </c>
      <c r="E137" s="36" t="inlineStr">
        <is>
          <t>Shopping</t>
        </is>
      </c>
      <c r="F137" s="35">
        <f>IFERROR(VLOOKUP($E137,CatGroupTable,2,FALSE),"")</f>
        <v/>
      </c>
      <c r="G137" s="36" t="inlineStr">
        <is>
          <t>Joint Savings</t>
        </is>
      </c>
      <c r="H137" s="36" t="inlineStr">
        <is>
          <t>Cash</t>
        </is>
      </c>
      <c r="I137" s="35" t="inlineStr">
        <is>
          <t>Alex</t>
        </is>
      </c>
      <c r="J137" s="35" t="inlineStr">
        <is>
          <t>No</t>
        </is>
      </c>
      <c r="K137" s="37" t="n">
        <v>157.86</v>
      </c>
      <c r="L137" s="35" t="inlineStr">
        <is>
          <t>Yes</t>
        </is>
      </c>
      <c r="M137" s="38" t="inlineStr"/>
    </row>
    <row r="138">
      <c r="B138" s="29" t="n">
        <v>45422</v>
      </c>
      <c r="C138" s="30">
        <f>IF($B138="","",TEXT($B138,"mmm"))</f>
        <v/>
      </c>
      <c r="D138" s="30" t="inlineStr">
        <is>
          <t>Expense</t>
        </is>
      </c>
      <c r="E138" s="31" t="inlineStr">
        <is>
          <t>Dining Out</t>
        </is>
      </c>
      <c r="F138" s="30">
        <f>IFERROR(VLOOKUP($E138,CatGroupTable,2,FALSE),"")</f>
        <v/>
      </c>
      <c r="G138" s="31" t="inlineStr">
        <is>
          <t>Joint Savings</t>
        </is>
      </c>
      <c r="H138" s="31" t="inlineStr">
        <is>
          <t>Direct Debit</t>
        </is>
      </c>
      <c r="I138" s="30" t="inlineStr">
        <is>
          <t>Alex</t>
        </is>
      </c>
      <c r="J138" s="30" t="inlineStr">
        <is>
          <t>No</t>
        </is>
      </c>
      <c r="K138" s="32" t="n">
        <v>30.65</v>
      </c>
      <c r="L138" s="30" t="inlineStr">
        <is>
          <t>Yes</t>
        </is>
      </c>
      <c r="M138" s="33" t="inlineStr"/>
    </row>
    <row r="139">
      <c r="B139" s="34" t="n">
        <v>45426</v>
      </c>
      <c r="C139" s="35">
        <f>IF($B139="","",TEXT($B139,"mmm"))</f>
        <v/>
      </c>
      <c r="D139" s="35" t="inlineStr">
        <is>
          <t>Expense</t>
        </is>
      </c>
      <c r="E139" s="36" t="inlineStr">
        <is>
          <t>Groceries</t>
        </is>
      </c>
      <c r="F139" s="35">
        <f>IFERROR(VLOOKUP($E139,CatGroupTable,2,FALSE),"")</f>
        <v/>
      </c>
      <c r="G139" s="36" t="inlineStr">
        <is>
          <t>Main Checking</t>
        </is>
      </c>
      <c r="H139" s="36" t="inlineStr">
        <is>
          <t>Direct Debit</t>
        </is>
      </c>
      <c r="I139" s="35" t="inlineStr">
        <is>
          <t>Alex</t>
        </is>
      </c>
      <c r="J139" s="35" t="inlineStr">
        <is>
          <t>No</t>
        </is>
      </c>
      <c r="K139" s="37" t="n">
        <v>111.53</v>
      </c>
      <c r="L139" s="35" t="inlineStr">
        <is>
          <t>Yes</t>
        </is>
      </c>
      <c r="M139" s="38" t="inlineStr"/>
    </row>
    <row r="140">
      <c r="B140" s="29" t="n">
        <v>45427</v>
      </c>
      <c r="C140" s="30">
        <f>IF($B140="","",TEXT($B140,"mmm"))</f>
        <v/>
      </c>
      <c r="D140" s="30" t="inlineStr">
        <is>
          <t>Expense</t>
        </is>
      </c>
      <c r="E140" s="31" t="inlineStr">
        <is>
          <t>Healthcare</t>
        </is>
      </c>
      <c r="F140" s="30">
        <f>IFERROR(VLOOKUP($E140,CatGroupTable,2,FALSE),"")</f>
        <v/>
      </c>
      <c r="G140" s="31" t="inlineStr">
        <is>
          <t>Joint Savings</t>
        </is>
      </c>
      <c r="H140" s="31" t="inlineStr">
        <is>
          <t>Cash</t>
        </is>
      </c>
      <c r="I140" s="30" t="inlineStr">
        <is>
          <t>Alex</t>
        </is>
      </c>
      <c r="J140" s="30" t="inlineStr">
        <is>
          <t>No</t>
        </is>
      </c>
      <c r="K140" s="32" t="n">
        <v>104.84</v>
      </c>
      <c r="L140" s="30" t="inlineStr">
        <is>
          <t>Yes</t>
        </is>
      </c>
      <c r="M140" s="33" t="inlineStr"/>
    </row>
    <row r="141">
      <c r="B141" s="34" t="n">
        <v>45429</v>
      </c>
      <c r="C141" s="35">
        <f>IF($B141="","",TEXT($B141,"mmm"))</f>
        <v/>
      </c>
      <c r="D141" s="35" t="inlineStr">
        <is>
          <t>Expense</t>
        </is>
      </c>
      <c r="E141" s="36" t="inlineStr">
        <is>
          <t>Transport</t>
        </is>
      </c>
      <c r="F141" s="35">
        <f>IFERROR(VLOOKUP($E141,CatGroupTable,2,FALSE),"")</f>
        <v/>
      </c>
      <c r="G141" s="36" t="inlineStr">
        <is>
          <t>Joint Savings</t>
        </is>
      </c>
      <c r="H141" s="36" t="inlineStr">
        <is>
          <t>Bank Transfer</t>
        </is>
      </c>
      <c r="I141" s="35" t="inlineStr">
        <is>
          <t>Alex</t>
        </is>
      </c>
      <c r="J141" s="35" t="inlineStr">
        <is>
          <t>No</t>
        </is>
      </c>
      <c r="K141" s="37" t="n">
        <v>47.84</v>
      </c>
      <c r="L141" s="35" t="inlineStr">
        <is>
          <t>Yes</t>
        </is>
      </c>
      <c r="M141" s="38" t="inlineStr"/>
    </row>
    <row r="142">
      <c r="B142" s="29" t="n">
        <v>45429</v>
      </c>
      <c r="C142" s="30">
        <f>IF($B142="","",TEXT($B142,"mmm"))</f>
        <v/>
      </c>
      <c r="D142" s="30" t="inlineStr">
        <is>
          <t>Expense</t>
        </is>
      </c>
      <c r="E142" s="31" t="inlineStr">
        <is>
          <t>Shopping</t>
        </is>
      </c>
      <c r="F142" s="30">
        <f>IFERROR(VLOOKUP($E142,CatGroupTable,2,FALSE),"")</f>
        <v/>
      </c>
      <c r="G142" s="31" t="inlineStr">
        <is>
          <t>Main Checking</t>
        </is>
      </c>
      <c r="H142" s="31" t="inlineStr">
        <is>
          <t>Bank Transfer</t>
        </is>
      </c>
      <c r="I142" s="30" t="inlineStr">
        <is>
          <t>Alex</t>
        </is>
      </c>
      <c r="J142" s="30" t="inlineStr">
        <is>
          <t>No</t>
        </is>
      </c>
      <c r="K142" s="32" t="n">
        <v>46.03</v>
      </c>
      <c r="L142" s="30" t="inlineStr">
        <is>
          <t>Yes</t>
        </is>
      </c>
      <c r="M142" s="33" t="inlineStr"/>
    </row>
    <row r="143">
      <c r="B143" s="34" t="n">
        <v>45430</v>
      </c>
      <c r="C143" s="35">
        <f>IF($B143="","",TEXT($B143,"mmm"))</f>
        <v/>
      </c>
      <c r="D143" s="35" t="inlineStr">
        <is>
          <t>Expense</t>
        </is>
      </c>
      <c r="E143" s="36" t="inlineStr">
        <is>
          <t>Dining Out</t>
        </is>
      </c>
      <c r="F143" s="35">
        <f>IFERROR(VLOOKUP($E143,CatGroupTable,2,FALSE),"")</f>
        <v/>
      </c>
      <c r="G143" s="36" t="inlineStr">
        <is>
          <t>Main Checking</t>
        </is>
      </c>
      <c r="H143" s="36" t="inlineStr">
        <is>
          <t>Cash</t>
        </is>
      </c>
      <c r="I143" s="35" t="inlineStr">
        <is>
          <t>Sam</t>
        </is>
      </c>
      <c r="J143" s="35" t="inlineStr">
        <is>
          <t>No</t>
        </is>
      </c>
      <c r="K143" s="37" t="n">
        <v>30.33</v>
      </c>
      <c r="L143" s="35" t="inlineStr">
        <is>
          <t>No</t>
        </is>
      </c>
      <c r="M143" s="38" t="inlineStr"/>
    </row>
    <row r="144">
      <c r="B144" s="29" t="n">
        <v>45432</v>
      </c>
      <c r="C144" s="30">
        <f>IF($B144="","",TEXT($B144,"mmm"))</f>
        <v/>
      </c>
      <c r="D144" s="30" t="inlineStr">
        <is>
          <t>Expense</t>
        </is>
      </c>
      <c r="E144" s="31" t="inlineStr">
        <is>
          <t>Shopping</t>
        </is>
      </c>
      <c r="F144" s="30">
        <f>IFERROR(VLOOKUP($E144,CatGroupTable,2,FALSE),"")</f>
        <v/>
      </c>
      <c r="G144" s="31" t="inlineStr">
        <is>
          <t>Main Checking</t>
        </is>
      </c>
      <c r="H144" s="31" t="inlineStr">
        <is>
          <t>Bank Transfer</t>
        </is>
      </c>
      <c r="I144" s="30" t="inlineStr">
        <is>
          <t>Alex</t>
        </is>
      </c>
      <c r="J144" s="30" t="inlineStr">
        <is>
          <t>No</t>
        </is>
      </c>
      <c r="K144" s="32" t="n">
        <v>69.84999999999999</v>
      </c>
      <c r="L144" s="30" t="inlineStr">
        <is>
          <t>No</t>
        </is>
      </c>
      <c r="M144" s="33" t="inlineStr"/>
    </row>
    <row r="145">
      <c r="B145" s="34" t="n">
        <v>45433</v>
      </c>
      <c r="C145" s="35">
        <f>IF($B145="","",TEXT($B145,"mmm"))</f>
        <v/>
      </c>
      <c r="D145" s="35" t="inlineStr">
        <is>
          <t>Expense</t>
        </is>
      </c>
      <c r="E145" s="36" t="inlineStr">
        <is>
          <t>Groceries</t>
        </is>
      </c>
      <c r="F145" s="35">
        <f>IFERROR(VLOOKUP($E145,CatGroupTable,2,FALSE),"")</f>
        <v/>
      </c>
      <c r="G145" s="36" t="inlineStr">
        <is>
          <t>Joint Savings</t>
        </is>
      </c>
      <c r="H145" s="36" t="inlineStr">
        <is>
          <t>Cash</t>
        </is>
      </c>
      <c r="I145" s="35" t="inlineStr">
        <is>
          <t>Sam</t>
        </is>
      </c>
      <c r="J145" s="35" t="inlineStr">
        <is>
          <t>No</t>
        </is>
      </c>
      <c r="K145" s="37" t="n">
        <v>124.12</v>
      </c>
      <c r="L145" s="35" t="inlineStr">
        <is>
          <t>Yes</t>
        </is>
      </c>
      <c r="M145" s="38" t="inlineStr"/>
    </row>
    <row r="146">
      <c r="B146" s="29" t="n">
        <v>45434</v>
      </c>
      <c r="C146" s="30">
        <f>IF($B146="","",TEXT($B146,"mmm"))</f>
        <v/>
      </c>
      <c r="D146" s="30" t="inlineStr">
        <is>
          <t>Expense</t>
        </is>
      </c>
      <c r="E146" s="31" t="inlineStr">
        <is>
          <t>Entertainment</t>
        </is>
      </c>
      <c r="F146" s="30">
        <f>IFERROR(VLOOKUP($E146,CatGroupTable,2,FALSE),"")</f>
        <v/>
      </c>
      <c r="G146" s="31" t="inlineStr">
        <is>
          <t>Main Checking</t>
        </is>
      </c>
      <c r="H146" s="31" t="inlineStr">
        <is>
          <t>Credit Card</t>
        </is>
      </c>
      <c r="I146" s="30" t="inlineStr">
        <is>
          <t>Sam</t>
        </is>
      </c>
      <c r="J146" s="30" t="inlineStr">
        <is>
          <t>No</t>
        </is>
      </c>
      <c r="K146" s="32" t="n">
        <v>44.79</v>
      </c>
      <c r="L146" s="30" t="inlineStr">
        <is>
          <t>Yes</t>
        </is>
      </c>
      <c r="M146" s="33" t="inlineStr"/>
    </row>
    <row r="147">
      <c r="B147" s="34" t="n">
        <v>45435</v>
      </c>
      <c r="C147" s="35">
        <f>IF($B147="","",TEXT($B147,"mmm"))</f>
        <v/>
      </c>
      <c r="D147" s="35" t="inlineStr">
        <is>
          <t>Expense</t>
        </is>
      </c>
      <c r="E147" s="36" t="inlineStr">
        <is>
          <t>Dining Out</t>
        </is>
      </c>
      <c r="F147" s="35">
        <f>IFERROR(VLOOKUP($E147,CatGroupTable,2,FALSE),"")</f>
        <v/>
      </c>
      <c r="G147" s="36" t="inlineStr">
        <is>
          <t>Main Checking</t>
        </is>
      </c>
      <c r="H147" s="36" t="inlineStr">
        <is>
          <t>Credit Card</t>
        </is>
      </c>
      <c r="I147" s="35" t="inlineStr">
        <is>
          <t>Sam</t>
        </is>
      </c>
      <c r="J147" s="35" t="inlineStr">
        <is>
          <t>No</t>
        </is>
      </c>
      <c r="K147" s="37" t="n">
        <v>72.11</v>
      </c>
      <c r="L147" s="35" t="inlineStr">
        <is>
          <t>No</t>
        </is>
      </c>
      <c r="M147" s="38" t="inlineStr"/>
    </row>
    <row r="148">
      <c r="B148" s="29" t="n">
        <v>45436</v>
      </c>
      <c r="C148" s="30">
        <f>IF($B148="","",TEXT($B148,"mmm"))</f>
        <v/>
      </c>
      <c r="D148" s="30" t="inlineStr">
        <is>
          <t>Expense</t>
        </is>
      </c>
      <c r="E148" s="31" t="inlineStr">
        <is>
          <t>Hobbies</t>
        </is>
      </c>
      <c r="F148" s="30">
        <f>IFERROR(VLOOKUP($E148,CatGroupTable,2,FALSE),"")</f>
        <v/>
      </c>
      <c r="G148" s="31" t="inlineStr">
        <is>
          <t>Main Checking</t>
        </is>
      </c>
      <c r="H148" s="31" t="inlineStr">
        <is>
          <t>Bank Transfer</t>
        </is>
      </c>
      <c r="I148" s="30" t="inlineStr">
        <is>
          <t>Alex</t>
        </is>
      </c>
      <c r="J148" s="30" t="inlineStr">
        <is>
          <t>No</t>
        </is>
      </c>
      <c r="K148" s="32" t="n">
        <v>69.34</v>
      </c>
      <c r="L148" s="30" t="inlineStr">
        <is>
          <t>Yes</t>
        </is>
      </c>
      <c r="M148" s="33" t="inlineStr"/>
    </row>
    <row r="149">
      <c r="B149" s="34" t="n">
        <v>45437</v>
      </c>
      <c r="C149" s="35">
        <f>IF($B149="","",TEXT($B149,"mmm"))</f>
        <v/>
      </c>
      <c r="D149" s="35" t="inlineStr">
        <is>
          <t>Expense</t>
        </is>
      </c>
      <c r="E149" s="36" t="inlineStr">
        <is>
          <t>Savings</t>
        </is>
      </c>
      <c r="F149" s="35">
        <f>IFERROR(VLOOKUP($E149,CatGroupTable,2,FALSE),"")</f>
        <v/>
      </c>
      <c r="G149" s="36" t="inlineStr">
        <is>
          <t>Joint Savings</t>
        </is>
      </c>
      <c r="H149" s="36" t="inlineStr">
        <is>
          <t>Bank Transfer</t>
        </is>
      </c>
      <c r="I149" s="35" t="inlineStr">
        <is>
          <t>Alex</t>
        </is>
      </c>
      <c r="J149" s="35" t="inlineStr">
        <is>
          <t>Yes</t>
        </is>
      </c>
      <c r="K149" s="37" t="n">
        <v>500</v>
      </c>
      <c r="L149" s="35" t="inlineStr">
        <is>
          <t>Yes</t>
        </is>
      </c>
      <c r="M149" s="38" t="inlineStr">
        <is>
          <t>Auto-save</t>
        </is>
      </c>
    </row>
    <row r="150">
      <c r="B150" s="29" t="n">
        <v>45438</v>
      </c>
      <c r="C150" s="30">
        <f>IF($B150="","",TEXT($B150,"mmm"))</f>
        <v/>
      </c>
      <c r="D150" s="30" t="inlineStr">
        <is>
          <t>Expense</t>
        </is>
      </c>
      <c r="E150" s="31" t="inlineStr">
        <is>
          <t>Groceries</t>
        </is>
      </c>
      <c r="F150" s="30">
        <f>IFERROR(VLOOKUP($E150,CatGroupTable,2,FALSE),"")</f>
        <v/>
      </c>
      <c r="G150" s="31" t="inlineStr">
        <is>
          <t>Joint Savings</t>
        </is>
      </c>
      <c r="H150" s="31" t="inlineStr">
        <is>
          <t>Debit Card</t>
        </is>
      </c>
      <c r="I150" s="30" t="inlineStr">
        <is>
          <t>Alex</t>
        </is>
      </c>
      <c r="J150" s="30" t="inlineStr">
        <is>
          <t>No</t>
        </is>
      </c>
      <c r="K150" s="32" t="n">
        <v>160.75</v>
      </c>
      <c r="L150" s="30" t="inlineStr">
        <is>
          <t>Yes</t>
        </is>
      </c>
      <c r="M150" s="33" t="inlineStr"/>
    </row>
    <row r="151">
      <c r="B151" s="34" t="n">
        <v>45438</v>
      </c>
      <c r="C151" s="35">
        <f>IF($B151="","",TEXT($B151,"mmm"))</f>
        <v/>
      </c>
      <c r="D151" s="35" t="inlineStr">
        <is>
          <t>Expense</t>
        </is>
      </c>
      <c r="E151" s="36" t="inlineStr">
        <is>
          <t>Transport</t>
        </is>
      </c>
      <c r="F151" s="35">
        <f>IFERROR(VLOOKUP($E151,CatGroupTable,2,FALSE),"")</f>
        <v/>
      </c>
      <c r="G151" s="36" t="inlineStr">
        <is>
          <t>Main Checking</t>
        </is>
      </c>
      <c r="H151" s="36" t="inlineStr">
        <is>
          <t>Credit Card</t>
        </is>
      </c>
      <c r="I151" s="35" t="inlineStr">
        <is>
          <t>Sam</t>
        </is>
      </c>
      <c r="J151" s="35" t="inlineStr">
        <is>
          <t>No</t>
        </is>
      </c>
      <c r="K151" s="37" t="n">
        <v>35.95</v>
      </c>
      <c r="L151" s="35" t="inlineStr">
        <is>
          <t>Yes</t>
        </is>
      </c>
      <c r="M151" s="38" t="inlineStr"/>
    </row>
    <row r="152">
      <c r="B152" s="29" t="n">
        <v>45438</v>
      </c>
      <c r="C152" s="30">
        <f>IF($B152="","",TEXT($B152,"mmm"))</f>
        <v/>
      </c>
      <c r="D152" s="30" t="inlineStr">
        <is>
          <t>Expense</t>
        </is>
      </c>
      <c r="E152" s="31" t="inlineStr">
        <is>
          <t>Hobbies</t>
        </is>
      </c>
      <c r="F152" s="30">
        <f>IFERROR(VLOOKUP($E152,CatGroupTable,2,FALSE),"")</f>
        <v/>
      </c>
      <c r="G152" s="31" t="inlineStr">
        <is>
          <t>Joint Savings</t>
        </is>
      </c>
      <c r="H152" s="31" t="inlineStr">
        <is>
          <t>Debit Card</t>
        </is>
      </c>
      <c r="I152" s="30" t="inlineStr">
        <is>
          <t>Alex</t>
        </is>
      </c>
      <c r="J152" s="30" t="inlineStr">
        <is>
          <t>No</t>
        </is>
      </c>
      <c r="K152" s="32" t="n">
        <v>35.95</v>
      </c>
      <c r="L152" s="30" t="inlineStr">
        <is>
          <t>Yes</t>
        </is>
      </c>
      <c r="M152" s="33" t="inlineStr"/>
    </row>
    <row r="153">
      <c r="B153" s="34" t="n">
        <v>45438</v>
      </c>
      <c r="C153" s="35">
        <f>IF($B153="","",TEXT($B153,"mmm"))</f>
        <v/>
      </c>
      <c r="D153" s="35" t="inlineStr">
        <is>
          <t>Expense</t>
        </is>
      </c>
      <c r="E153" s="36" t="inlineStr">
        <is>
          <t>Investments</t>
        </is>
      </c>
      <c r="F153" s="35">
        <f>IFERROR(VLOOKUP($E153,CatGroupTable,2,FALSE),"")</f>
        <v/>
      </c>
      <c r="G153" s="36" t="inlineStr">
        <is>
          <t>Joint Savings</t>
        </is>
      </c>
      <c r="H153" s="36" t="inlineStr">
        <is>
          <t>Bank Transfer</t>
        </is>
      </c>
      <c r="I153" s="35" t="inlineStr">
        <is>
          <t>Sam</t>
        </is>
      </c>
      <c r="J153" s="35" t="inlineStr">
        <is>
          <t>Yes</t>
        </is>
      </c>
      <c r="K153" s="37" t="n">
        <v>384</v>
      </c>
      <c r="L153" s="35" t="inlineStr">
        <is>
          <t>Yes</t>
        </is>
      </c>
      <c r="M153" s="38" t="inlineStr"/>
    </row>
    <row r="154">
      <c r="B154" s="29" t="n">
        <v>45444</v>
      </c>
      <c r="C154" s="30">
        <f>IF($B154="","",TEXT($B154,"mmm"))</f>
        <v/>
      </c>
      <c r="D154" s="30" t="inlineStr">
        <is>
          <t>Income</t>
        </is>
      </c>
      <c r="E154" s="31" t="inlineStr">
        <is>
          <t>Salary</t>
        </is>
      </c>
      <c r="F154" s="30">
        <f>IFERROR(VLOOKUP($E154,CatGroupTable,2,FALSE),"")</f>
        <v/>
      </c>
      <c r="G154" s="31" t="inlineStr">
        <is>
          <t>Main Checking</t>
        </is>
      </c>
      <c r="H154" s="31" t="inlineStr">
        <is>
          <t>Bank Transfer</t>
        </is>
      </c>
      <c r="I154" s="30" t="inlineStr">
        <is>
          <t>Sam</t>
        </is>
      </c>
      <c r="J154" s="30" t="inlineStr">
        <is>
          <t>Yes</t>
        </is>
      </c>
      <c r="K154" s="32" t="n">
        <v>3949</v>
      </c>
      <c r="L154" s="30" t="inlineStr">
        <is>
          <t>Yes</t>
        </is>
      </c>
      <c r="M154" s="33" t="inlineStr">
        <is>
          <t>Monthly salary</t>
        </is>
      </c>
    </row>
    <row r="155">
      <c r="B155" s="34" t="n">
        <v>45444</v>
      </c>
      <c r="C155" s="35">
        <f>IF($B155="","",TEXT($B155,"mmm"))</f>
        <v/>
      </c>
      <c r="D155" s="35" t="inlineStr">
        <is>
          <t>Income</t>
        </is>
      </c>
      <c r="E155" s="36" t="inlineStr">
        <is>
          <t>Salary</t>
        </is>
      </c>
      <c r="F155" s="35">
        <f>IFERROR(VLOOKUP($E155,CatGroupTable,2,FALSE),"")</f>
        <v/>
      </c>
      <c r="G155" s="36" t="inlineStr">
        <is>
          <t>Main Checking</t>
        </is>
      </c>
      <c r="H155" s="36" t="inlineStr">
        <is>
          <t>Bank Transfer</t>
        </is>
      </c>
      <c r="I155" s="35" t="inlineStr">
        <is>
          <t>Alex</t>
        </is>
      </c>
      <c r="J155" s="35" t="inlineStr">
        <is>
          <t>Yes</t>
        </is>
      </c>
      <c r="K155" s="37" t="n">
        <v>2835</v>
      </c>
      <c r="L155" s="35" t="inlineStr">
        <is>
          <t>Yes</t>
        </is>
      </c>
      <c r="M155" s="38" t="inlineStr">
        <is>
          <t>Partner salary</t>
        </is>
      </c>
    </row>
    <row r="156">
      <c r="B156" s="29" t="n">
        <v>45445</v>
      </c>
      <c r="C156" s="30">
        <f>IF($B156="","",TEXT($B156,"mmm"))</f>
        <v/>
      </c>
      <c r="D156" s="30" t="inlineStr">
        <is>
          <t>Expense</t>
        </is>
      </c>
      <c r="E156" s="31" t="inlineStr">
        <is>
          <t>Rent / Mortgage</t>
        </is>
      </c>
      <c r="F156" s="30">
        <f>IFERROR(VLOOKUP($E156,CatGroupTable,2,FALSE),"")</f>
        <v/>
      </c>
      <c r="G156" s="31" t="inlineStr">
        <is>
          <t>Main Checking</t>
        </is>
      </c>
      <c r="H156" s="31" t="inlineStr">
        <is>
          <t>Bank Transfer</t>
        </is>
      </c>
      <c r="I156" s="30" t="inlineStr">
        <is>
          <t>Alex</t>
        </is>
      </c>
      <c r="J156" s="30" t="inlineStr">
        <is>
          <t>Yes</t>
        </is>
      </c>
      <c r="K156" s="32" t="n">
        <v>1934.61</v>
      </c>
      <c r="L156" s="30" t="inlineStr">
        <is>
          <t>Yes</t>
        </is>
      </c>
      <c r="M156" s="33" t="inlineStr"/>
    </row>
    <row r="157">
      <c r="B157" s="34" t="n">
        <v>45446</v>
      </c>
      <c r="C157" s="35">
        <f>IF($B157="","",TEXT($B157,"mmm"))</f>
        <v/>
      </c>
      <c r="D157" s="35" t="inlineStr">
        <is>
          <t>Expense</t>
        </is>
      </c>
      <c r="E157" s="36" t="inlineStr">
        <is>
          <t>Entertainment</t>
        </is>
      </c>
      <c r="F157" s="35">
        <f>IFERROR(VLOOKUP($E157,CatGroupTable,2,FALSE),"")</f>
        <v/>
      </c>
      <c r="G157" s="36" t="inlineStr">
        <is>
          <t>Joint Savings</t>
        </is>
      </c>
      <c r="H157" s="36" t="inlineStr">
        <is>
          <t>Credit Card</t>
        </is>
      </c>
      <c r="I157" s="35" t="inlineStr">
        <is>
          <t>Alex</t>
        </is>
      </c>
      <c r="J157" s="35" t="inlineStr">
        <is>
          <t>No</t>
        </is>
      </c>
      <c r="K157" s="37" t="n">
        <v>59.18</v>
      </c>
      <c r="L157" s="35" t="inlineStr">
        <is>
          <t>Yes</t>
        </is>
      </c>
      <c r="M157" s="38" t="inlineStr"/>
    </row>
    <row r="158">
      <c r="B158" s="29" t="n">
        <v>45447</v>
      </c>
      <c r="C158" s="30">
        <f>IF($B158="","",TEXT($B158,"mmm"))</f>
        <v/>
      </c>
      <c r="D158" s="30" t="inlineStr">
        <is>
          <t>Expense</t>
        </is>
      </c>
      <c r="E158" s="31" t="inlineStr">
        <is>
          <t>Transport</t>
        </is>
      </c>
      <c r="F158" s="30">
        <f>IFERROR(VLOOKUP($E158,CatGroupTable,2,FALSE),"")</f>
        <v/>
      </c>
      <c r="G158" s="31" t="inlineStr">
        <is>
          <t>Main Checking</t>
        </is>
      </c>
      <c r="H158" s="31" t="inlineStr">
        <is>
          <t>Direct Debit</t>
        </is>
      </c>
      <c r="I158" s="30" t="inlineStr">
        <is>
          <t>Sam</t>
        </is>
      </c>
      <c r="J158" s="30" t="inlineStr">
        <is>
          <t>Yes</t>
        </is>
      </c>
      <c r="K158" s="32" t="n">
        <v>483.8</v>
      </c>
      <c r="L158" s="30" t="inlineStr">
        <is>
          <t>Yes</t>
        </is>
      </c>
      <c r="M158" s="33" t="inlineStr"/>
    </row>
    <row r="159">
      <c r="B159" s="34" t="n">
        <v>45447</v>
      </c>
      <c r="C159" s="35">
        <f>IF($B159="","",TEXT($B159,"mmm"))</f>
        <v/>
      </c>
      <c r="D159" s="35" t="inlineStr">
        <is>
          <t>Expense</t>
        </is>
      </c>
      <c r="E159" s="36" t="inlineStr">
        <is>
          <t>Transport</t>
        </is>
      </c>
      <c r="F159" s="35">
        <f>IFERROR(VLOOKUP($E159,CatGroupTable,2,FALSE),"")</f>
        <v/>
      </c>
      <c r="G159" s="36" t="inlineStr">
        <is>
          <t>Joint Savings</t>
        </is>
      </c>
      <c r="H159" s="36" t="inlineStr">
        <is>
          <t>Debit Card</t>
        </is>
      </c>
      <c r="I159" s="35" t="inlineStr">
        <is>
          <t>Sam</t>
        </is>
      </c>
      <c r="J159" s="35" t="inlineStr">
        <is>
          <t>No</t>
        </is>
      </c>
      <c r="K159" s="37" t="n">
        <v>37.57</v>
      </c>
      <c r="L159" s="35" t="inlineStr">
        <is>
          <t>No</t>
        </is>
      </c>
      <c r="M159" s="38" t="inlineStr"/>
    </row>
    <row r="160">
      <c r="B160" s="29" t="n">
        <v>45447</v>
      </c>
      <c r="C160" s="30">
        <f>IF($B160="","",TEXT($B160,"mmm"))</f>
        <v/>
      </c>
      <c r="D160" s="30" t="inlineStr">
        <is>
          <t>Expense</t>
        </is>
      </c>
      <c r="E160" s="31" t="inlineStr">
        <is>
          <t>Healthcare</t>
        </is>
      </c>
      <c r="F160" s="30">
        <f>IFERROR(VLOOKUP($E160,CatGroupTable,2,FALSE),"")</f>
        <v/>
      </c>
      <c r="G160" s="31" t="inlineStr">
        <is>
          <t>Main Checking</t>
        </is>
      </c>
      <c r="H160" s="31" t="inlineStr">
        <is>
          <t>Bank Transfer</t>
        </is>
      </c>
      <c r="I160" s="30" t="inlineStr">
        <is>
          <t>Sam</t>
        </is>
      </c>
      <c r="J160" s="30" t="inlineStr">
        <is>
          <t>No</t>
        </is>
      </c>
      <c r="K160" s="32" t="n">
        <v>49.19</v>
      </c>
      <c r="L160" s="30" t="inlineStr">
        <is>
          <t>Yes</t>
        </is>
      </c>
      <c r="M160" s="33" t="inlineStr"/>
    </row>
    <row r="161">
      <c r="B161" s="34" t="n">
        <v>45448</v>
      </c>
      <c r="C161" s="35">
        <f>IF($B161="","",TEXT($B161,"mmm"))</f>
        <v/>
      </c>
      <c r="D161" s="35" t="inlineStr">
        <is>
          <t>Expense</t>
        </is>
      </c>
      <c r="E161" s="36" t="inlineStr">
        <is>
          <t>Utilities</t>
        </is>
      </c>
      <c r="F161" s="35">
        <f>IFERROR(VLOOKUP($E161,CatGroupTable,2,FALSE),"")</f>
        <v/>
      </c>
      <c r="G161" s="36" t="inlineStr">
        <is>
          <t>Main Checking</t>
        </is>
      </c>
      <c r="H161" s="36" t="inlineStr">
        <is>
          <t>Direct Debit</t>
        </is>
      </c>
      <c r="I161" s="35" t="inlineStr">
        <is>
          <t>Alex</t>
        </is>
      </c>
      <c r="J161" s="35" t="inlineStr">
        <is>
          <t>Yes</t>
        </is>
      </c>
      <c r="K161" s="37" t="n">
        <v>213.15</v>
      </c>
      <c r="L161" s="35" t="inlineStr">
        <is>
          <t>Yes</t>
        </is>
      </c>
      <c r="M161" s="38" t="inlineStr"/>
    </row>
    <row r="162">
      <c r="B162" s="29" t="n">
        <v>45448</v>
      </c>
      <c r="C162" s="30">
        <f>IF($B162="","",TEXT($B162,"mmm"))</f>
        <v/>
      </c>
      <c r="D162" s="30" t="inlineStr">
        <is>
          <t>Expense</t>
        </is>
      </c>
      <c r="E162" s="31" t="inlineStr">
        <is>
          <t>Healthcare</t>
        </is>
      </c>
      <c r="F162" s="30">
        <f>IFERROR(VLOOKUP($E162,CatGroupTable,2,FALSE),"")</f>
        <v/>
      </c>
      <c r="G162" s="31" t="inlineStr">
        <is>
          <t>Main Checking</t>
        </is>
      </c>
      <c r="H162" s="31" t="inlineStr">
        <is>
          <t>Direct Debit</t>
        </is>
      </c>
      <c r="I162" s="30" t="inlineStr">
        <is>
          <t>Alex</t>
        </is>
      </c>
      <c r="J162" s="30" t="inlineStr">
        <is>
          <t>Yes</t>
        </is>
      </c>
      <c r="K162" s="32" t="n">
        <v>183.58</v>
      </c>
      <c r="L162" s="30" t="inlineStr">
        <is>
          <t>Yes</t>
        </is>
      </c>
      <c r="M162" s="33" t="inlineStr"/>
    </row>
    <row r="163">
      <c r="B163" s="34" t="n">
        <v>45448</v>
      </c>
      <c r="C163" s="35">
        <f>IF($B163="","",TEXT($B163,"mmm"))</f>
        <v/>
      </c>
      <c r="D163" s="35" t="inlineStr">
        <is>
          <t>Expense</t>
        </is>
      </c>
      <c r="E163" s="36" t="inlineStr">
        <is>
          <t>Phone / Internet</t>
        </is>
      </c>
      <c r="F163" s="35">
        <f>IFERROR(VLOOKUP($E163,CatGroupTable,2,FALSE),"")</f>
        <v/>
      </c>
      <c r="G163" s="36" t="inlineStr">
        <is>
          <t>Main Checking</t>
        </is>
      </c>
      <c r="H163" s="36" t="inlineStr">
        <is>
          <t>Direct Debit</t>
        </is>
      </c>
      <c r="I163" s="35" t="inlineStr">
        <is>
          <t>Alex</t>
        </is>
      </c>
      <c r="J163" s="35" t="inlineStr">
        <is>
          <t>Yes</t>
        </is>
      </c>
      <c r="K163" s="37" t="n">
        <v>111.57</v>
      </c>
      <c r="L163" s="35" t="inlineStr">
        <is>
          <t>Yes</t>
        </is>
      </c>
      <c r="M163" s="38" t="inlineStr"/>
    </row>
    <row r="164">
      <c r="B164" s="29" t="n">
        <v>45448</v>
      </c>
      <c r="C164" s="30">
        <f>IF($B164="","",TEXT($B164,"mmm"))</f>
        <v/>
      </c>
      <c r="D164" s="30" t="inlineStr">
        <is>
          <t>Expense</t>
        </is>
      </c>
      <c r="E164" s="31" t="inlineStr">
        <is>
          <t>Insurance</t>
        </is>
      </c>
      <c r="F164" s="30">
        <f>IFERROR(VLOOKUP($E164,CatGroupTable,2,FALSE),"")</f>
        <v/>
      </c>
      <c r="G164" s="31" t="inlineStr">
        <is>
          <t>Main Checking</t>
        </is>
      </c>
      <c r="H164" s="31" t="inlineStr">
        <is>
          <t>Direct Debit</t>
        </is>
      </c>
      <c r="I164" s="30" t="inlineStr">
        <is>
          <t>Sam</t>
        </is>
      </c>
      <c r="J164" s="30" t="inlineStr">
        <is>
          <t>Yes</t>
        </is>
      </c>
      <c r="K164" s="32" t="n">
        <v>164.37</v>
      </c>
      <c r="L164" s="30" t="inlineStr">
        <is>
          <t>Yes</t>
        </is>
      </c>
      <c r="M164" s="33" t="inlineStr"/>
    </row>
    <row r="165">
      <c r="B165" s="34" t="n">
        <v>45448</v>
      </c>
      <c r="C165" s="35">
        <f>IF($B165="","",TEXT($B165,"mmm"))</f>
        <v/>
      </c>
      <c r="D165" s="35" t="inlineStr">
        <is>
          <t>Expense</t>
        </is>
      </c>
      <c r="E165" s="36" t="inlineStr">
        <is>
          <t>Debt Payment</t>
        </is>
      </c>
      <c r="F165" s="35">
        <f>IFERROR(VLOOKUP($E165,CatGroupTable,2,FALSE),"")</f>
        <v/>
      </c>
      <c r="G165" s="36" t="inlineStr">
        <is>
          <t>Main Checking</t>
        </is>
      </c>
      <c r="H165" s="36" t="inlineStr">
        <is>
          <t>Bank Transfer</t>
        </is>
      </c>
      <c r="I165" s="35" t="inlineStr">
        <is>
          <t>Alex</t>
        </is>
      </c>
      <c r="J165" s="35" t="inlineStr">
        <is>
          <t>Yes</t>
        </is>
      </c>
      <c r="K165" s="37" t="n">
        <v>381.45</v>
      </c>
      <c r="L165" s="35" t="inlineStr">
        <is>
          <t>No</t>
        </is>
      </c>
      <c r="M165" s="38" t="inlineStr"/>
    </row>
    <row r="166">
      <c r="B166" s="29" t="n">
        <v>45448</v>
      </c>
      <c r="C166" s="30">
        <f>IF($B166="","",TEXT($B166,"mmm"))</f>
        <v/>
      </c>
      <c r="D166" s="30" t="inlineStr">
        <is>
          <t>Expense</t>
        </is>
      </c>
      <c r="E166" s="31" t="inlineStr">
        <is>
          <t>Groceries</t>
        </is>
      </c>
      <c r="F166" s="30">
        <f>IFERROR(VLOOKUP($E166,CatGroupTable,2,FALSE),"")</f>
        <v/>
      </c>
      <c r="G166" s="31" t="inlineStr">
        <is>
          <t>Main Checking</t>
        </is>
      </c>
      <c r="H166" s="31" t="inlineStr">
        <is>
          <t>Cash</t>
        </is>
      </c>
      <c r="I166" s="30" t="inlineStr">
        <is>
          <t>Alex</t>
        </is>
      </c>
      <c r="J166" s="30" t="inlineStr">
        <is>
          <t>No</t>
        </is>
      </c>
      <c r="K166" s="32" t="n">
        <v>116.96</v>
      </c>
      <c r="L166" s="30" t="inlineStr">
        <is>
          <t>Yes</t>
        </is>
      </c>
      <c r="M166" s="33" t="inlineStr"/>
    </row>
    <row r="167">
      <c r="B167" s="34" t="n">
        <v>45449</v>
      </c>
      <c r="C167" s="35">
        <f>IF($B167="","",TEXT($B167,"mmm"))</f>
        <v/>
      </c>
      <c r="D167" s="35" t="inlineStr">
        <is>
          <t>Expense</t>
        </is>
      </c>
      <c r="E167" s="36" t="inlineStr">
        <is>
          <t>Subscriptions</t>
        </is>
      </c>
      <c r="F167" s="35">
        <f>IFERROR(VLOOKUP($E167,CatGroupTable,2,FALSE),"")</f>
        <v/>
      </c>
      <c r="G167" s="36" t="inlineStr">
        <is>
          <t>Credit Card</t>
        </is>
      </c>
      <c r="H167" s="36" t="inlineStr">
        <is>
          <t>Credit Card</t>
        </is>
      </c>
      <c r="I167" s="35" t="inlineStr">
        <is>
          <t>Alex</t>
        </is>
      </c>
      <c r="J167" s="35" t="inlineStr">
        <is>
          <t>Yes</t>
        </is>
      </c>
      <c r="K167" s="37" t="n">
        <v>52.94</v>
      </c>
      <c r="L167" s="35" t="inlineStr">
        <is>
          <t>Yes</t>
        </is>
      </c>
      <c r="M167" s="38" t="inlineStr"/>
    </row>
    <row r="168">
      <c r="B168" s="29" t="n">
        <v>45450</v>
      </c>
      <c r="C168" s="30">
        <f>IF($B168="","",TEXT($B168,"mmm"))</f>
        <v/>
      </c>
      <c r="D168" s="30" t="inlineStr">
        <is>
          <t>Expense</t>
        </is>
      </c>
      <c r="E168" s="31" t="inlineStr">
        <is>
          <t>Groceries</t>
        </is>
      </c>
      <c r="F168" s="30">
        <f>IFERROR(VLOOKUP($E168,CatGroupTable,2,FALSE),"")</f>
        <v/>
      </c>
      <c r="G168" s="31" t="inlineStr">
        <is>
          <t>Joint Savings</t>
        </is>
      </c>
      <c r="H168" s="31" t="inlineStr">
        <is>
          <t>Direct Debit</t>
        </is>
      </c>
      <c r="I168" s="30" t="inlineStr">
        <is>
          <t>Sam</t>
        </is>
      </c>
      <c r="J168" s="30" t="inlineStr">
        <is>
          <t>No</t>
        </is>
      </c>
      <c r="K168" s="32" t="n">
        <v>149.81</v>
      </c>
      <c r="L168" s="30" t="inlineStr">
        <is>
          <t>Yes</t>
        </is>
      </c>
      <c r="M168" s="33" t="inlineStr"/>
    </row>
    <row r="169">
      <c r="B169" s="34" t="n">
        <v>45450</v>
      </c>
      <c r="C169" s="35">
        <f>IF($B169="","",TEXT($B169,"mmm"))</f>
        <v/>
      </c>
      <c r="D169" s="35" t="inlineStr">
        <is>
          <t>Expense</t>
        </is>
      </c>
      <c r="E169" s="36" t="inlineStr">
        <is>
          <t>Healthcare</t>
        </is>
      </c>
      <c r="F169" s="35">
        <f>IFERROR(VLOOKUP($E169,CatGroupTable,2,FALSE),"")</f>
        <v/>
      </c>
      <c r="G169" s="36" t="inlineStr">
        <is>
          <t>Joint Savings</t>
        </is>
      </c>
      <c r="H169" s="36" t="inlineStr">
        <is>
          <t>Direct Debit</t>
        </is>
      </c>
      <c r="I169" s="35" t="inlineStr">
        <is>
          <t>Alex</t>
        </is>
      </c>
      <c r="J169" s="35" t="inlineStr">
        <is>
          <t>No</t>
        </is>
      </c>
      <c r="K169" s="37" t="n">
        <v>41.98</v>
      </c>
      <c r="L169" s="35" t="inlineStr">
        <is>
          <t>Yes</t>
        </is>
      </c>
      <c r="M169" s="38" t="inlineStr"/>
    </row>
    <row r="170">
      <c r="B170" s="29" t="n">
        <v>45453</v>
      </c>
      <c r="C170" s="30">
        <f>IF($B170="","",TEXT($B170,"mmm"))</f>
        <v/>
      </c>
      <c r="D170" s="30" t="inlineStr">
        <is>
          <t>Expense</t>
        </is>
      </c>
      <c r="E170" s="31" t="inlineStr">
        <is>
          <t>Transport</t>
        </is>
      </c>
      <c r="F170" s="30">
        <f>IFERROR(VLOOKUP($E170,CatGroupTable,2,FALSE),"")</f>
        <v/>
      </c>
      <c r="G170" s="31" t="inlineStr">
        <is>
          <t>Main Checking</t>
        </is>
      </c>
      <c r="H170" s="31" t="inlineStr">
        <is>
          <t>Cash</t>
        </is>
      </c>
      <c r="I170" s="30" t="inlineStr">
        <is>
          <t>Alex</t>
        </is>
      </c>
      <c r="J170" s="30" t="inlineStr">
        <is>
          <t>No</t>
        </is>
      </c>
      <c r="K170" s="32" t="n">
        <v>64.31</v>
      </c>
      <c r="L170" s="30" t="inlineStr">
        <is>
          <t>Yes</t>
        </is>
      </c>
      <c r="M170" s="33" t="inlineStr"/>
    </row>
    <row r="171">
      <c r="B171" s="34" t="n">
        <v>45454</v>
      </c>
      <c r="C171" s="35">
        <f>IF($B171="","",TEXT($B171,"mmm"))</f>
        <v/>
      </c>
      <c r="D171" s="35" t="inlineStr">
        <is>
          <t>Expense</t>
        </is>
      </c>
      <c r="E171" s="36" t="inlineStr">
        <is>
          <t>Entertainment</t>
        </is>
      </c>
      <c r="F171" s="35">
        <f>IFERROR(VLOOKUP($E171,CatGroupTable,2,FALSE),"")</f>
        <v/>
      </c>
      <c r="G171" s="36" t="inlineStr">
        <is>
          <t>Joint Savings</t>
        </is>
      </c>
      <c r="H171" s="36" t="inlineStr">
        <is>
          <t>Debit Card</t>
        </is>
      </c>
      <c r="I171" s="35" t="inlineStr">
        <is>
          <t>Sam</t>
        </is>
      </c>
      <c r="J171" s="35" t="inlineStr">
        <is>
          <t>No</t>
        </is>
      </c>
      <c r="K171" s="37" t="n">
        <v>37.3</v>
      </c>
      <c r="L171" s="35" t="inlineStr">
        <is>
          <t>Yes</t>
        </is>
      </c>
      <c r="M171" s="38" t="inlineStr"/>
    </row>
    <row r="172">
      <c r="B172" s="29" t="n">
        <v>45457</v>
      </c>
      <c r="C172" s="30">
        <f>IF($B172="","",TEXT($B172,"mmm"))</f>
        <v/>
      </c>
      <c r="D172" s="30" t="inlineStr">
        <is>
          <t>Expense</t>
        </is>
      </c>
      <c r="E172" s="31" t="inlineStr">
        <is>
          <t>Dining Out</t>
        </is>
      </c>
      <c r="F172" s="30">
        <f>IFERROR(VLOOKUP($E172,CatGroupTable,2,FALSE),"")</f>
        <v/>
      </c>
      <c r="G172" s="31" t="inlineStr">
        <is>
          <t>Joint Savings</t>
        </is>
      </c>
      <c r="H172" s="31" t="inlineStr">
        <is>
          <t>Cash</t>
        </is>
      </c>
      <c r="I172" s="30" t="inlineStr">
        <is>
          <t>Sam</t>
        </is>
      </c>
      <c r="J172" s="30" t="inlineStr">
        <is>
          <t>No</t>
        </is>
      </c>
      <c r="K172" s="32" t="n">
        <v>46.27</v>
      </c>
      <c r="L172" s="30" t="inlineStr">
        <is>
          <t>Yes</t>
        </is>
      </c>
      <c r="M172" s="33" t="inlineStr"/>
    </row>
    <row r="173">
      <c r="B173" s="34" t="n">
        <v>45458</v>
      </c>
      <c r="C173" s="35">
        <f>IF($B173="","",TEXT($B173,"mmm"))</f>
        <v/>
      </c>
      <c r="D173" s="35" t="inlineStr">
        <is>
          <t>Expense</t>
        </is>
      </c>
      <c r="E173" s="36" t="inlineStr">
        <is>
          <t>Hobbies</t>
        </is>
      </c>
      <c r="F173" s="35">
        <f>IFERROR(VLOOKUP($E173,CatGroupTable,2,FALSE),"")</f>
        <v/>
      </c>
      <c r="G173" s="36" t="inlineStr">
        <is>
          <t>Main Checking</t>
        </is>
      </c>
      <c r="H173" s="36" t="inlineStr">
        <is>
          <t>Cash</t>
        </is>
      </c>
      <c r="I173" s="35" t="inlineStr">
        <is>
          <t>Alex</t>
        </is>
      </c>
      <c r="J173" s="35" t="inlineStr">
        <is>
          <t>No</t>
        </is>
      </c>
      <c r="K173" s="37" t="n">
        <v>55.28</v>
      </c>
      <c r="L173" s="35" t="inlineStr">
        <is>
          <t>Yes</t>
        </is>
      </c>
      <c r="M173" s="38" t="inlineStr"/>
    </row>
    <row r="174">
      <c r="B174" s="29" t="n">
        <v>45459</v>
      </c>
      <c r="C174" s="30">
        <f>IF($B174="","",TEXT($B174,"mmm"))</f>
        <v/>
      </c>
      <c r="D174" s="30" t="inlineStr">
        <is>
          <t>Expense</t>
        </is>
      </c>
      <c r="E174" s="31" t="inlineStr">
        <is>
          <t>Dining Out</t>
        </is>
      </c>
      <c r="F174" s="30">
        <f>IFERROR(VLOOKUP($E174,CatGroupTable,2,FALSE),"")</f>
        <v/>
      </c>
      <c r="G174" s="31" t="inlineStr">
        <is>
          <t>Joint Savings</t>
        </is>
      </c>
      <c r="H174" s="31" t="inlineStr">
        <is>
          <t>Debit Card</t>
        </is>
      </c>
      <c r="I174" s="30" t="inlineStr">
        <is>
          <t>Sam</t>
        </is>
      </c>
      <c r="J174" s="30" t="inlineStr">
        <is>
          <t>No</t>
        </is>
      </c>
      <c r="K174" s="32" t="n">
        <v>46.81</v>
      </c>
      <c r="L174" s="30" t="inlineStr">
        <is>
          <t>Yes</t>
        </is>
      </c>
      <c r="M174" s="33" t="inlineStr"/>
    </row>
    <row r="175">
      <c r="B175" s="34" t="n">
        <v>45461</v>
      </c>
      <c r="C175" s="35">
        <f>IF($B175="","",TEXT($B175,"mmm"))</f>
        <v/>
      </c>
      <c r="D175" s="35" t="inlineStr">
        <is>
          <t>Expense</t>
        </is>
      </c>
      <c r="E175" s="36" t="inlineStr">
        <is>
          <t>Groceries</t>
        </is>
      </c>
      <c r="F175" s="35">
        <f>IFERROR(VLOOKUP($E175,CatGroupTable,2,FALSE),"")</f>
        <v/>
      </c>
      <c r="G175" s="36" t="inlineStr">
        <is>
          <t>Main Checking</t>
        </is>
      </c>
      <c r="H175" s="36" t="inlineStr">
        <is>
          <t>Cash</t>
        </is>
      </c>
      <c r="I175" s="35" t="inlineStr">
        <is>
          <t>Alex</t>
        </is>
      </c>
      <c r="J175" s="35" t="inlineStr">
        <is>
          <t>No</t>
        </is>
      </c>
      <c r="K175" s="37" t="n">
        <v>207.63</v>
      </c>
      <c r="L175" s="35" t="inlineStr">
        <is>
          <t>Yes</t>
        </is>
      </c>
      <c r="M175" s="38" t="inlineStr"/>
    </row>
    <row r="176">
      <c r="B176" s="29" t="n">
        <v>45461</v>
      </c>
      <c r="C176" s="30">
        <f>IF($B176="","",TEXT($B176,"mmm"))</f>
        <v/>
      </c>
      <c r="D176" s="30" t="inlineStr">
        <is>
          <t>Expense</t>
        </is>
      </c>
      <c r="E176" s="31" t="inlineStr">
        <is>
          <t>Transport</t>
        </is>
      </c>
      <c r="F176" s="30">
        <f>IFERROR(VLOOKUP($E176,CatGroupTable,2,FALSE),"")</f>
        <v/>
      </c>
      <c r="G176" s="31" t="inlineStr">
        <is>
          <t>Joint Savings</t>
        </is>
      </c>
      <c r="H176" s="31" t="inlineStr">
        <is>
          <t>Cash</t>
        </is>
      </c>
      <c r="I176" s="30" t="inlineStr">
        <is>
          <t>Alex</t>
        </is>
      </c>
      <c r="J176" s="30" t="inlineStr">
        <is>
          <t>No</t>
        </is>
      </c>
      <c r="K176" s="32" t="n">
        <v>72.31</v>
      </c>
      <c r="L176" s="30" t="inlineStr">
        <is>
          <t>Yes</t>
        </is>
      </c>
      <c r="M176" s="33" t="inlineStr"/>
    </row>
    <row r="177">
      <c r="B177" s="34" t="n">
        <v>45462</v>
      </c>
      <c r="C177" s="35">
        <f>IF($B177="","",TEXT($B177,"mmm"))</f>
        <v/>
      </c>
      <c r="D177" s="35" t="inlineStr">
        <is>
          <t>Expense</t>
        </is>
      </c>
      <c r="E177" s="36" t="inlineStr">
        <is>
          <t>Dining Out</t>
        </is>
      </c>
      <c r="F177" s="35">
        <f>IFERROR(VLOOKUP($E177,CatGroupTable,2,FALSE),"")</f>
        <v/>
      </c>
      <c r="G177" s="36" t="inlineStr">
        <is>
          <t>Main Checking</t>
        </is>
      </c>
      <c r="H177" s="36" t="inlineStr">
        <is>
          <t>Debit Card</t>
        </is>
      </c>
      <c r="I177" s="35" t="inlineStr">
        <is>
          <t>Sam</t>
        </is>
      </c>
      <c r="J177" s="35" t="inlineStr">
        <is>
          <t>No</t>
        </is>
      </c>
      <c r="K177" s="37" t="n">
        <v>76.48</v>
      </c>
      <c r="L177" s="35" t="inlineStr">
        <is>
          <t>Yes</t>
        </is>
      </c>
      <c r="M177" s="38" t="inlineStr"/>
    </row>
    <row r="178">
      <c r="B178" s="29" t="n">
        <v>45463</v>
      </c>
      <c r="C178" s="30">
        <f>IF($B178="","",TEXT($B178,"mmm"))</f>
        <v/>
      </c>
      <c r="D178" s="30" t="inlineStr">
        <is>
          <t>Expense</t>
        </is>
      </c>
      <c r="E178" s="31" t="inlineStr">
        <is>
          <t>Entertainment</t>
        </is>
      </c>
      <c r="F178" s="30">
        <f>IFERROR(VLOOKUP($E178,CatGroupTable,2,FALSE),"")</f>
        <v/>
      </c>
      <c r="G178" s="31" t="inlineStr">
        <is>
          <t>Joint Savings</t>
        </is>
      </c>
      <c r="H178" s="31" t="inlineStr">
        <is>
          <t>Cash</t>
        </is>
      </c>
      <c r="I178" s="30" t="inlineStr">
        <is>
          <t>Alex</t>
        </is>
      </c>
      <c r="J178" s="30" t="inlineStr">
        <is>
          <t>No</t>
        </is>
      </c>
      <c r="K178" s="32" t="n">
        <v>39.66</v>
      </c>
      <c r="L178" s="30" t="inlineStr">
        <is>
          <t>Yes</t>
        </is>
      </c>
      <c r="M178" s="33" t="inlineStr"/>
    </row>
    <row r="179">
      <c r="B179" s="34" t="n">
        <v>45463</v>
      </c>
      <c r="C179" s="35">
        <f>IF($B179="","",TEXT($B179,"mmm"))</f>
        <v/>
      </c>
      <c r="D179" s="35" t="inlineStr">
        <is>
          <t>Expense</t>
        </is>
      </c>
      <c r="E179" s="36" t="inlineStr">
        <is>
          <t>Travel</t>
        </is>
      </c>
      <c r="F179" s="35">
        <f>IFERROR(VLOOKUP($E179,CatGroupTable,2,FALSE),"")</f>
        <v/>
      </c>
      <c r="G179" s="36" t="inlineStr">
        <is>
          <t>Credit Card</t>
        </is>
      </c>
      <c r="H179" s="36" t="inlineStr">
        <is>
          <t>Credit Card</t>
        </is>
      </c>
      <c r="I179" s="35" t="inlineStr">
        <is>
          <t>Alex</t>
        </is>
      </c>
      <c r="J179" s="35" t="inlineStr">
        <is>
          <t>No</t>
        </is>
      </c>
      <c r="K179" s="37" t="n">
        <v>1009</v>
      </c>
      <c r="L179" s="35" t="inlineStr">
        <is>
          <t>No</t>
        </is>
      </c>
      <c r="M179" s="38" t="inlineStr">
        <is>
          <t>Trip</t>
        </is>
      </c>
    </row>
    <row r="180">
      <c r="B180" s="29" t="n">
        <v>45464</v>
      </c>
      <c r="C180" s="30">
        <f>IF($B180="","",TEXT($B180,"mmm"))</f>
        <v/>
      </c>
      <c r="D180" s="30" t="inlineStr">
        <is>
          <t>Expense</t>
        </is>
      </c>
      <c r="E180" s="31" t="inlineStr">
        <is>
          <t>Dining Out</t>
        </is>
      </c>
      <c r="F180" s="30">
        <f>IFERROR(VLOOKUP($E180,CatGroupTable,2,FALSE),"")</f>
        <v/>
      </c>
      <c r="G180" s="31" t="inlineStr">
        <is>
          <t>Joint Savings</t>
        </is>
      </c>
      <c r="H180" s="31" t="inlineStr">
        <is>
          <t>Credit Card</t>
        </is>
      </c>
      <c r="I180" s="30" t="inlineStr">
        <is>
          <t>Sam</t>
        </is>
      </c>
      <c r="J180" s="30" t="inlineStr">
        <is>
          <t>No</t>
        </is>
      </c>
      <c r="K180" s="32" t="n">
        <v>64.33</v>
      </c>
      <c r="L180" s="30" t="inlineStr">
        <is>
          <t>Yes</t>
        </is>
      </c>
      <c r="M180" s="33" t="inlineStr"/>
    </row>
    <row r="181">
      <c r="B181" s="34" t="n">
        <v>45467</v>
      </c>
      <c r="C181" s="35">
        <f>IF($B181="","",TEXT($B181,"mmm"))</f>
        <v/>
      </c>
      <c r="D181" s="35" t="inlineStr">
        <is>
          <t>Expense</t>
        </is>
      </c>
      <c r="E181" s="36" t="inlineStr">
        <is>
          <t>Shopping</t>
        </is>
      </c>
      <c r="F181" s="35">
        <f>IFERROR(VLOOKUP($E181,CatGroupTable,2,FALSE),"")</f>
        <v/>
      </c>
      <c r="G181" s="36" t="inlineStr">
        <is>
          <t>Main Checking</t>
        </is>
      </c>
      <c r="H181" s="36" t="inlineStr">
        <is>
          <t>Debit Card</t>
        </is>
      </c>
      <c r="I181" s="35" t="inlineStr">
        <is>
          <t>Sam</t>
        </is>
      </c>
      <c r="J181" s="35" t="inlineStr">
        <is>
          <t>No</t>
        </is>
      </c>
      <c r="K181" s="37" t="n">
        <v>177.74</v>
      </c>
      <c r="L181" s="35" t="inlineStr">
        <is>
          <t>Yes</t>
        </is>
      </c>
      <c r="M181" s="38" t="inlineStr"/>
    </row>
    <row r="182">
      <c r="B182" s="29" t="n">
        <v>45468</v>
      </c>
      <c r="C182" s="30">
        <f>IF($B182="","",TEXT($B182,"mmm"))</f>
        <v/>
      </c>
      <c r="D182" s="30" t="inlineStr">
        <is>
          <t>Expense</t>
        </is>
      </c>
      <c r="E182" s="31" t="inlineStr">
        <is>
          <t>Savings</t>
        </is>
      </c>
      <c r="F182" s="30">
        <f>IFERROR(VLOOKUP($E182,CatGroupTable,2,FALSE),"")</f>
        <v/>
      </c>
      <c r="G182" s="31" t="inlineStr">
        <is>
          <t>Joint Savings</t>
        </is>
      </c>
      <c r="H182" s="31" t="inlineStr">
        <is>
          <t>Bank Transfer</t>
        </is>
      </c>
      <c r="I182" s="30" t="inlineStr">
        <is>
          <t>Sam</t>
        </is>
      </c>
      <c r="J182" s="30" t="inlineStr">
        <is>
          <t>Yes</t>
        </is>
      </c>
      <c r="K182" s="32" t="n">
        <v>500</v>
      </c>
      <c r="L182" s="30" t="inlineStr">
        <is>
          <t>Yes</t>
        </is>
      </c>
      <c r="M182" s="33" t="inlineStr">
        <is>
          <t>Auto-save</t>
        </is>
      </c>
    </row>
    <row r="183">
      <c r="B183" s="34" t="n">
        <v>45469</v>
      </c>
      <c r="C183" s="35">
        <f>IF($B183="","",TEXT($B183,"mmm"))</f>
        <v/>
      </c>
      <c r="D183" s="35" t="inlineStr">
        <is>
          <t>Expense</t>
        </is>
      </c>
      <c r="E183" s="36" t="inlineStr">
        <is>
          <t>Investments</t>
        </is>
      </c>
      <c r="F183" s="35">
        <f>IFERROR(VLOOKUP($E183,CatGroupTable,2,FALSE),"")</f>
        <v/>
      </c>
      <c r="G183" s="36" t="inlineStr">
        <is>
          <t>Joint Savings</t>
        </is>
      </c>
      <c r="H183" s="36" t="inlineStr">
        <is>
          <t>Bank Transfer</t>
        </is>
      </c>
      <c r="I183" s="35" t="inlineStr">
        <is>
          <t>Sam</t>
        </is>
      </c>
      <c r="J183" s="35" t="inlineStr">
        <is>
          <t>Yes</t>
        </is>
      </c>
      <c r="K183" s="37" t="n">
        <v>380</v>
      </c>
      <c r="L183" s="35" t="inlineStr">
        <is>
          <t>Yes</t>
        </is>
      </c>
      <c r="M183" s="38" t="inlineStr"/>
    </row>
    <row r="184">
      <c r="B184" s="29" t="n">
        <v>45470</v>
      </c>
      <c r="C184" s="30">
        <f>IF($B184="","",TEXT($B184,"mmm"))</f>
        <v/>
      </c>
      <c r="D184" s="30" t="inlineStr">
        <is>
          <t>Expense</t>
        </is>
      </c>
      <c r="E184" s="31" t="inlineStr">
        <is>
          <t>Shopping</t>
        </is>
      </c>
      <c r="F184" s="30">
        <f>IFERROR(VLOOKUP($E184,CatGroupTable,2,FALSE),"")</f>
        <v/>
      </c>
      <c r="G184" s="31" t="inlineStr">
        <is>
          <t>Main Checking</t>
        </is>
      </c>
      <c r="H184" s="31" t="inlineStr">
        <is>
          <t>Cash</t>
        </is>
      </c>
      <c r="I184" s="30" t="inlineStr">
        <is>
          <t>Alex</t>
        </is>
      </c>
      <c r="J184" s="30" t="inlineStr">
        <is>
          <t>No</t>
        </is>
      </c>
      <c r="K184" s="32" t="n">
        <v>133.23</v>
      </c>
      <c r="L184" s="30" t="inlineStr">
        <is>
          <t>Yes</t>
        </is>
      </c>
      <c r="M184" s="33" t="inlineStr"/>
    </row>
    <row r="185">
      <c r="B185" s="34" t="n">
        <v>45471</v>
      </c>
      <c r="C185" s="35">
        <f>IF($B185="","",TEXT($B185,"mmm"))</f>
        <v/>
      </c>
      <c r="D185" s="35" t="inlineStr">
        <is>
          <t>Expense</t>
        </is>
      </c>
      <c r="E185" s="36" t="inlineStr">
        <is>
          <t>Groceries</t>
        </is>
      </c>
      <c r="F185" s="35">
        <f>IFERROR(VLOOKUP($E185,CatGroupTable,2,FALSE),"")</f>
        <v/>
      </c>
      <c r="G185" s="36" t="inlineStr">
        <is>
          <t>Main Checking</t>
        </is>
      </c>
      <c r="H185" s="36" t="inlineStr">
        <is>
          <t>Bank Transfer</t>
        </is>
      </c>
      <c r="I185" s="35" t="inlineStr">
        <is>
          <t>Alex</t>
        </is>
      </c>
      <c r="J185" s="35" t="inlineStr">
        <is>
          <t>No</t>
        </is>
      </c>
      <c r="K185" s="37" t="n">
        <v>118.72</v>
      </c>
      <c r="L185" s="35" t="inlineStr">
        <is>
          <t>Yes</t>
        </is>
      </c>
      <c r="M185" s="38" t="inlineStr"/>
    </row>
    <row r="186">
      <c r="B186" s="29" t="n">
        <v>45474</v>
      </c>
      <c r="C186" s="30">
        <f>IF($B186="","",TEXT($B186,"mmm"))</f>
        <v/>
      </c>
      <c r="D186" s="30" t="inlineStr">
        <is>
          <t>Income</t>
        </is>
      </c>
      <c r="E186" s="31" t="inlineStr">
        <is>
          <t>Salary</t>
        </is>
      </c>
      <c r="F186" s="30">
        <f>IFERROR(VLOOKUP($E186,CatGroupTable,2,FALSE),"")</f>
        <v/>
      </c>
      <c r="G186" s="31" t="inlineStr">
        <is>
          <t>Main Checking</t>
        </is>
      </c>
      <c r="H186" s="31" t="inlineStr">
        <is>
          <t>Bank Transfer</t>
        </is>
      </c>
      <c r="I186" s="30" t="inlineStr">
        <is>
          <t>Sam</t>
        </is>
      </c>
      <c r="J186" s="30" t="inlineStr">
        <is>
          <t>Yes</t>
        </is>
      </c>
      <c r="K186" s="32" t="n">
        <v>3888</v>
      </c>
      <c r="L186" s="30" t="inlineStr">
        <is>
          <t>Yes</t>
        </is>
      </c>
      <c r="M186" s="33" t="inlineStr">
        <is>
          <t>Monthly salary</t>
        </is>
      </c>
    </row>
    <row r="187">
      <c r="B187" s="34" t="n">
        <v>45474</v>
      </c>
      <c r="C187" s="35">
        <f>IF($B187="","",TEXT($B187,"mmm"))</f>
        <v/>
      </c>
      <c r="D187" s="35" t="inlineStr">
        <is>
          <t>Income</t>
        </is>
      </c>
      <c r="E187" s="36" t="inlineStr">
        <is>
          <t>Salary</t>
        </is>
      </c>
      <c r="F187" s="35">
        <f>IFERROR(VLOOKUP($E187,CatGroupTable,2,FALSE),"")</f>
        <v/>
      </c>
      <c r="G187" s="36" t="inlineStr">
        <is>
          <t>Main Checking</t>
        </is>
      </c>
      <c r="H187" s="36" t="inlineStr">
        <is>
          <t>Bank Transfer</t>
        </is>
      </c>
      <c r="I187" s="35" t="inlineStr">
        <is>
          <t>Sam</t>
        </is>
      </c>
      <c r="J187" s="35" t="inlineStr">
        <is>
          <t>Yes</t>
        </is>
      </c>
      <c r="K187" s="37" t="n">
        <v>2818</v>
      </c>
      <c r="L187" s="35" t="inlineStr">
        <is>
          <t>Yes</t>
        </is>
      </c>
      <c r="M187" s="38" t="inlineStr">
        <is>
          <t>Partner salary</t>
        </is>
      </c>
    </row>
    <row r="188">
      <c r="B188" s="29" t="n">
        <v>45475</v>
      </c>
      <c r="C188" s="30">
        <f>IF($B188="","",TEXT($B188,"mmm"))</f>
        <v/>
      </c>
      <c r="D188" s="30" t="inlineStr">
        <is>
          <t>Expense</t>
        </is>
      </c>
      <c r="E188" s="31" t="inlineStr">
        <is>
          <t>Healthcare</t>
        </is>
      </c>
      <c r="F188" s="30">
        <f>IFERROR(VLOOKUP($E188,CatGroupTable,2,FALSE),"")</f>
        <v/>
      </c>
      <c r="G188" s="31" t="inlineStr">
        <is>
          <t>Main Checking</t>
        </is>
      </c>
      <c r="H188" s="31" t="inlineStr">
        <is>
          <t>Direct Debit</t>
        </is>
      </c>
      <c r="I188" s="30" t="inlineStr">
        <is>
          <t>Sam</t>
        </is>
      </c>
      <c r="J188" s="30" t="inlineStr">
        <is>
          <t>Yes</t>
        </is>
      </c>
      <c r="K188" s="32" t="n">
        <v>193.6</v>
      </c>
      <c r="L188" s="30" t="inlineStr">
        <is>
          <t>Yes</t>
        </is>
      </c>
      <c r="M188" s="33" t="inlineStr"/>
    </row>
    <row r="189">
      <c r="B189" s="34" t="n">
        <v>45475</v>
      </c>
      <c r="C189" s="35">
        <f>IF($B189="","",TEXT($B189,"mmm"))</f>
        <v/>
      </c>
      <c r="D189" s="35" t="inlineStr">
        <is>
          <t>Expense</t>
        </is>
      </c>
      <c r="E189" s="36" t="inlineStr">
        <is>
          <t>Subscriptions</t>
        </is>
      </c>
      <c r="F189" s="35">
        <f>IFERROR(VLOOKUP($E189,CatGroupTable,2,FALSE),"")</f>
        <v/>
      </c>
      <c r="G189" s="36" t="inlineStr">
        <is>
          <t>Credit Card</t>
        </is>
      </c>
      <c r="H189" s="36" t="inlineStr">
        <is>
          <t>Credit Card</t>
        </is>
      </c>
      <c r="I189" s="35" t="inlineStr">
        <is>
          <t>Sam</t>
        </is>
      </c>
      <c r="J189" s="35" t="inlineStr">
        <is>
          <t>Yes</t>
        </is>
      </c>
      <c r="K189" s="37" t="n">
        <v>56.72</v>
      </c>
      <c r="L189" s="35" t="inlineStr">
        <is>
          <t>Yes</t>
        </is>
      </c>
      <c r="M189" s="38" t="inlineStr"/>
    </row>
    <row r="190">
      <c r="B190" s="29" t="n">
        <v>45476</v>
      </c>
      <c r="C190" s="30">
        <f>IF($B190="","",TEXT($B190,"mmm"))</f>
        <v/>
      </c>
      <c r="D190" s="30" t="inlineStr">
        <is>
          <t>Expense</t>
        </is>
      </c>
      <c r="E190" s="31" t="inlineStr">
        <is>
          <t>Phone / Internet</t>
        </is>
      </c>
      <c r="F190" s="30">
        <f>IFERROR(VLOOKUP($E190,CatGroupTable,2,FALSE),"")</f>
        <v/>
      </c>
      <c r="G190" s="31" t="inlineStr">
        <is>
          <t>Main Checking</t>
        </is>
      </c>
      <c r="H190" s="31" t="inlineStr">
        <is>
          <t>Direct Debit</t>
        </is>
      </c>
      <c r="I190" s="30" t="inlineStr">
        <is>
          <t>Sam</t>
        </is>
      </c>
      <c r="J190" s="30" t="inlineStr">
        <is>
          <t>Yes</t>
        </is>
      </c>
      <c r="K190" s="32" t="n">
        <v>115.53</v>
      </c>
      <c r="L190" s="30" t="inlineStr">
        <is>
          <t>Yes</t>
        </is>
      </c>
      <c r="M190" s="33" t="inlineStr"/>
    </row>
    <row r="191">
      <c r="B191" s="34" t="n">
        <v>45477</v>
      </c>
      <c r="C191" s="35">
        <f>IF($B191="","",TEXT($B191,"mmm"))</f>
        <v/>
      </c>
      <c r="D191" s="35" t="inlineStr">
        <is>
          <t>Expense</t>
        </is>
      </c>
      <c r="E191" s="36" t="inlineStr">
        <is>
          <t>Insurance</t>
        </is>
      </c>
      <c r="F191" s="35">
        <f>IFERROR(VLOOKUP($E191,CatGroupTable,2,FALSE),"")</f>
        <v/>
      </c>
      <c r="G191" s="36" t="inlineStr">
        <is>
          <t>Main Checking</t>
        </is>
      </c>
      <c r="H191" s="36" t="inlineStr">
        <is>
          <t>Direct Debit</t>
        </is>
      </c>
      <c r="I191" s="35" t="inlineStr">
        <is>
          <t>Alex</t>
        </is>
      </c>
      <c r="J191" s="35" t="inlineStr">
        <is>
          <t>Yes</t>
        </is>
      </c>
      <c r="K191" s="37" t="n">
        <v>161.54</v>
      </c>
      <c r="L191" s="35" t="inlineStr">
        <is>
          <t>Yes</t>
        </is>
      </c>
      <c r="M191" s="38" t="inlineStr"/>
    </row>
    <row r="192">
      <c r="B192" s="29" t="n">
        <v>45477</v>
      </c>
      <c r="C192" s="30">
        <f>IF($B192="","",TEXT($B192,"mmm"))</f>
        <v/>
      </c>
      <c r="D192" s="30" t="inlineStr">
        <is>
          <t>Expense</t>
        </is>
      </c>
      <c r="E192" s="31" t="inlineStr">
        <is>
          <t>Debt Payment</t>
        </is>
      </c>
      <c r="F192" s="30">
        <f>IFERROR(VLOOKUP($E192,CatGroupTable,2,FALSE),"")</f>
        <v/>
      </c>
      <c r="G192" s="31" t="inlineStr">
        <is>
          <t>Main Checking</t>
        </is>
      </c>
      <c r="H192" s="31" t="inlineStr">
        <is>
          <t>Bank Transfer</t>
        </is>
      </c>
      <c r="I192" s="30" t="inlineStr">
        <is>
          <t>Alex</t>
        </is>
      </c>
      <c r="J192" s="30" t="inlineStr">
        <is>
          <t>Yes</t>
        </is>
      </c>
      <c r="K192" s="32" t="n">
        <v>366.07</v>
      </c>
      <c r="L192" s="30" t="inlineStr">
        <is>
          <t>No</t>
        </is>
      </c>
      <c r="M192" s="33" t="inlineStr"/>
    </row>
    <row r="193">
      <c r="B193" s="34" t="n">
        <v>45478</v>
      </c>
      <c r="C193" s="35">
        <f>IF($B193="","",TEXT($B193,"mmm"))</f>
        <v/>
      </c>
      <c r="D193" s="35" t="inlineStr">
        <is>
          <t>Expense</t>
        </is>
      </c>
      <c r="E193" s="36" t="inlineStr">
        <is>
          <t>Rent / Mortgage</t>
        </is>
      </c>
      <c r="F193" s="35">
        <f>IFERROR(VLOOKUP($E193,CatGroupTable,2,FALSE),"")</f>
        <v/>
      </c>
      <c r="G193" s="36" t="inlineStr">
        <is>
          <t>Main Checking</t>
        </is>
      </c>
      <c r="H193" s="36" t="inlineStr">
        <is>
          <t>Bank Transfer</t>
        </is>
      </c>
      <c r="I193" s="35" t="inlineStr">
        <is>
          <t>Alex</t>
        </is>
      </c>
      <c r="J193" s="35" t="inlineStr">
        <is>
          <t>Yes</t>
        </is>
      </c>
      <c r="K193" s="37" t="n">
        <v>2066.88</v>
      </c>
      <c r="L193" s="35" t="inlineStr">
        <is>
          <t>Yes</t>
        </is>
      </c>
      <c r="M193" s="38" t="inlineStr"/>
    </row>
    <row r="194">
      <c r="B194" s="29" t="n">
        <v>45478</v>
      </c>
      <c r="C194" s="30">
        <f>IF($B194="","",TEXT($B194,"mmm"))</f>
        <v/>
      </c>
      <c r="D194" s="30" t="inlineStr">
        <is>
          <t>Expense</t>
        </is>
      </c>
      <c r="E194" s="31" t="inlineStr">
        <is>
          <t>Utilities</t>
        </is>
      </c>
      <c r="F194" s="30">
        <f>IFERROR(VLOOKUP($E194,CatGroupTable,2,FALSE),"")</f>
        <v/>
      </c>
      <c r="G194" s="31" t="inlineStr">
        <is>
          <t>Main Checking</t>
        </is>
      </c>
      <c r="H194" s="31" t="inlineStr">
        <is>
          <t>Direct Debit</t>
        </is>
      </c>
      <c r="I194" s="30" t="inlineStr">
        <is>
          <t>Sam</t>
        </is>
      </c>
      <c r="J194" s="30" t="inlineStr">
        <is>
          <t>Yes</t>
        </is>
      </c>
      <c r="K194" s="32" t="n">
        <v>207.8</v>
      </c>
      <c r="L194" s="30" t="inlineStr">
        <is>
          <t>No</t>
        </is>
      </c>
      <c r="M194" s="33" t="inlineStr"/>
    </row>
    <row r="195">
      <c r="B195" s="34" t="n">
        <v>45479</v>
      </c>
      <c r="C195" s="35">
        <f>IF($B195="","",TEXT($B195,"mmm"))</f>
        <v/>
      </c>
      <c r="D195" s="35" t="inlineStr">
        <is>
          <t>Expense</t>
        </is>
      </c>
      <c r="E195" s="36" t="inlineStr">
        <is>
          <t>Transport</t>
        </is>
      </c>
      <c r="F195" s="35">
        <f>IFERROR(VLOOKUP($E195,CatGroupTable,2,FALSE),"")</f>
        <v/>
      </c>
      <c r="G195" s="36" t="inlineStr">
        <is>
          <t>Main Checking</t>
        </is>
      </c>
      <c r="H195" s="36" t="inlineStr">
        <is>
          <t>Direct Debit</t>
        </is>
      </c>
      <c r="I195" s="35" t="inlineStr">
        <is>
          <t>Sam</t>
        </is>
      </c>
      <c r="J195" s="35" t="inlineStr">
        <is>
          <t>Yes</t>
        </is>
      </c>
      <c r="K195" s="37" t="n">
        <v>478.08</v>
      </c>
      <c r="L195" s="35" t="inlineStr">
        <is>
          <t>Yes</t>
        </is>
      </c>
      <c r="M195" s="38" t="inlineStr"/>
    </row>
    <row r="196">
      <c r="B196" s="29" t="n">
        <v>45479</v>
      </c>
      <c r="C196" s="30">
        <f>IF($B196="","",TEXT($B196,"mmm"))</f>
        <v/>
      </c>
      <c r="D196" s="30" t="inlineStr">
        <is>
          <t>Expense</t>
        </is>
      </c>
      <c r="E196" s="31" t="inlineStr">
        <is>
          <t>Transport</t>
        </is>
      </c>
      <c r="F196" s="30">
        <f>IFERROR(VLOOKUP($E196,CatGroupTable,2,FALSE),"")</f>
        <v/>
      </c>
      <c r="G196" s="31" t="inlineStr">
        <is>
          <t>Main Checking</t>
        </is>
      </c>
      <c r="H196" s="31" t="inlineStr">
        <is>
          <t>Cash</t>
        </is>
      </c>
      <c r="I196" s="30" t="inlineStr">
        <is>
          <t>Sam</t>
        </is>
      </c>
      <c r="J196" s="30" t="inlineStr">
        <is>
          <t>No</t>
        </is>
      </c>
      <c r="K196" s="32" t="n">
        <v>35.83</v>
      </c>
      <c r="L196" s="30" t="inlineStr">
        <is>
          <t>Yes</t>
        </is>
      </c>
      <c r="M196" s="33" t="inlineStr"/>
    </row>
    <row r="197">
      <c r="B197" s="34" t="n">
        <v>45482</v>
      </c>
      <c r="C197" s="35">
        <f>IF($B197="","",TEXT($B197,"mmm"))</f>
        <v/>
      </c>
      <c r="D197" s="35" t="inlineStr">
        <is>
          <t>Expense</t>
        </is>
      </c>
      <c r="E197" s="36" t="inlineStr">
        <is>
          <t>Hobbies</t>
        </is>
      </c>
      <c r="F197" s="35">
        <f>IFERROR(VLOOKUP($E197,CatGroupTable,2,FALSE),"")</f>
        <v/>
      </c>
      <c r="G197" s="36" t="inlineStr">
        <is>
          <t>Main Checking</t>
        </is>
      </c>
      <c r="H197" s="36" t="inlineStr">
        <is>
          <t>Direct Debit</t>
        </is>
      </c>
      <c r="I197" s="35" t="inlineStr">
        <is>
          <t>Alex</t>
        </is>
      </c>
      <c r="J197" s="35" t="inlineStr">
        <is>
          <t>No</t>
        </is>
      </c>
      <c r="K197" s="37" t="n">
        <v>19.46</v>
      </c>
      <c r="L197" s="35" t="inlineStr">
        <is>
          <t>Yes</t>
        </is>
      </c>
      <c r="M197" s="38" t="inlineStr"/>
    </row>
    <row r="198">
      <c r="B198" s="29" t="n">
        <v>45483</v>
      </c>
      <c r="C198" s="30">
        <f>IF($B198="","",TEXT($B198,"mmm"))</f>
        <v/>
      </c>
      <c r="D198" s="30" t="inlineStr">
        <is>
          <t>Expense</t>
        </is>
      </c>
      <c r="E198" s="31" t="inlineStr">
        <is>
          <t>Groceries</t>
        </is>
      </c>
      <c r="F198" s="30">
        <f>IFERROR(VLOOKUP($E198,CatGroupTable,2,FALSE),"")</f>
        <v/>
      </c>
      <c r="G198" s="31" t="inlineStr">
        <is>
          <t>Joint Savings</t>
        </is>
      </c>
      <c r="H198" s="31" t="inlineStr">
        <is>
          <t>Direct Debit</t>
        </is>
      </c>
      <c r="I198" s="30" t="inlineStr">
        <is>
          <t>Sam</t>
        </is>
      </c>
      <c r="J198" s="30" t="inlineStr">
        <is>
          <t>No</t>
        </is>
      </c>
      <c r="K198" s="32" t="n">
        <v>193.22</v>
      </c>
      <c r="L198" s="30" t="inlineStr">
        <is>
          <t>No</t>
        </is>
      </c>
      <c r="M198" s="33" t="inlineStr"/>
    </row>
    <row r="199">
      <c r="B199" s="34" t="n">
        <v>45483</v>
      </c>
      <c r="C199" s="35">
        <f>IF($B199="","",TEXT($B199,"mmm"))</f>
        <v/>
      </c>
      <c r="D199" s="35" t="inlineStr">
        <is>
          <t>Expense</t>
        </is>
      </c>
      <c r="E199" s="36" t="inlineStr">
        <is>
          <t>Hobbies</t>
        </is>
      </c>
      <c r="F199" s="35">
        <f>IFERROR(VLOOKUP($E199,CatGroupTable,2,FALSE),"")</f>
        <v/>
      </c>
      <c r="G199" s="36" t="inlineStr">
        <is>
          <t>Main Checking</t>
        </is>
      </c>
      <c r="H199" s="36" t="inlineStr">
        <is>
          <t>Direct Debit</t>
        </is>
      </c>
      <c r="I199" s="35" t="inlineStr">
        <is>
          <t>Alex</t>
        </is>
      </c>
      <c r="J199" s="35" t="inlineStr">
        <is>
          <t>No</t>
        </is>
      </c>
      <c r="K199" s="37" t="n">
        <v>36.36</v>
      </c>
      <c r="L199" s="35" t="inlineStr">
        <is>
          <t>Yes</t>
        </is>
      </c>
      <c r="M199" s="38" t="inlineStr"/>
    </row>
    <row r="200">
      <c r="B200" s="29" t="n">
        <v>45484</v>
      </c>
      <c r="C200" s="30">
        <f>IF($B200="","",TEXT($B200,"mmm"))</f>
        <v/>
      </c>
      <c r="D200" s="30" t="inlineStr">
        <is>
          <t>Expense</t>
        </is>
      </c>
      <c r="E200" s="31" t="inlineStr">
        <is>
          <t>Groceries</t>
        </is>
      </c>
      <c r="F200" s="30">
        <f>IFERROR(VLOOKUP($E200,CatGroupTable,2,FALSE),"")</f>
        <v/>
      </c>
      <c r="G200" s="31" t="inlineStr">
        <is>
          <t>Joint Savings</t>
        </is>
      </c>
      <c r="H200" s="31" t="inlineStr">
        <is>
          <t>Cash</t>
        </is>
      </c>
      <c r="I200" s="30" t="inlineStr">
        <is>
          <t>Sam</t>
        </is>
      </c>
      <c r="J200" s="30" t="inlineStr">
        <is>
          <t>No</t>
        </is>
      </c>
      <c r="K200" s="32" t="n">
        <v>189.66</v>
      </c>
      <c r="L200" s="30" t="inlineStr">
        <is>
          <t>Yes</t>
        </is>
      </c>
      <c r="M200" s="33" t="inlineStr"/>
    </row>
    <row r="201">
      <c r="B201" s="34" t="n">
        <v>45484</v>
      </c>
      <c r="C201" s="35">
        <f>IF($B201="","",TEXT($B201,"mmm"))</f>
        <v/>
      </c>
      <c r="D201" s="35" t="inlineStr">
        <is>
          <t>Expense</t>
        </is>
      </c>
      <c r="E201" s="36" t="inlineStr">
        <is>
          <t>Dining Out</t>
        </is>
      </c>
      <c r="F201" s="35">
        <f>IFERROR(VLOOKUP($E201,CatGroupTable,2,FALSE),"")</f>
        <v/>
      </c>
      <c r="G201" s="36" t="inlineStr">
        <is>
          <t>Joint Savings</t>
        </is>
      </c>
      <c r="H201" s="36" t="inlineStr">
        <is>
          <t>Bank Transfer</t>
        </is>
      </c>
      <c r="I201" s="35" t="inlineStr">
        <is>
          <t>Sam</t>
        </is>
      </c>
      <c r="J201" s="35" t="inlineStr">
        <is>
          <t>No</t>
        </is>
      </c>
      <c r="K201" s="37" t="n">
        <v>61.17</v>
      </c>
      <c r="L201" s="35" t="inlineStr">
        <is>
          <t>Yes</t>
        </is>
      </c>
      <c r="M201" s="38" t="inlineStr"/>
    </row>
    <row r="202">
      <c r="B202" s="29" t="n">
        <v>45484</v>
      </c>
      <c r="C202" s="30">
        <f>IF($B202="","",TEXT($B202,"mmm"))</f>
        <v/>
      </c>
      <c r="D202" s="30" t="inlineStr">
        <is>
          <t>Expense</t>
        </is>
      </c>
      <c r="E202" s="31" t="inlineStr">
        <is>
          <t>Entertainment</t>
        </is>
      </c>
      <c r="F202" s="30">
        <f>IFERROR(VLOOKUP($E202,CatGroupTable,2,FALSE),"")</f>
        <v/>
      </c>
      <c r="G202" s="31" t="inlineStr">
        <is>
          <t>Joint Savings</t>
        </is>
      </c>
      <c r="H202" s="31" t="inlineStr">
        <is>
          <t>Credit Card</t>
        </is>
      </c>
      <c r="I202" s="30" t="inlineStr">
        <is>
          <t>Sam</t>
        </is>
      </c>
      <c r="J202" s="30" t="inlineStr">
        <is>
          <t>No</t>
        </is>
      </c>
      <c r="K202" s="32" t="n">
        <v>19.86</v>
      </c>
      <c r="L202" s="30" t="inlineStr">
        <is>
          <t>Yes</t>
        </is>
      </c>
      <c r="M202" s="33" t="inlineStr"/>
    </row>
    <row r="203">
      <c r="B203" s="34" t="n">
        <v>45484</v>
      </c>
      <c r="C203" s="35">
        <f>IF($B203="","",TEXT($B203,"mmm"))</f>
        <v/>
      </c>
      <c r="D203" s="35" t="inlineStr">
        <is>
          <t>Expense</t>
        </is>
      </c>
      <c r="E203" s="36" t="inlineStr">
        <is>
          <t>Shopping</t>
        </is>
      </c>
      <c r="F203" s="35">
        <f>IFERROR(VLOOKUP($E203,CatGroupTable,2,FALSE),"")</f>
        <v/>
      </c>
      <c r="G203" s="36" t="inlineStr">
        <is>
          <t>Main Checking</t>
        </is>
      </c>
      <c r="H203" s="36" t="inlineStr">
        <is>
          <t>Cash</t>
        </is>
      </c>
      <c r="I203" s="35" t="inlineStr">
        <is>
          <t>Alex</t>
        </is>
      </c>
      <c r="J203" s="35" t="inlineStr">
        <is>
          <t>No</t>
        </is>
      </c>
      <c r="K203" s="37" t="n">
        <v>64.42</v>
      </c>
      <c r="L203" s="35" t="inlineStr">
        <is>
          <t>Yes</t>
        </is>
      </c>
      <c r="M203" s="38" t="inlineStr"/>
    </row>
    <row r="204">
      <c r="B204" s="29" t="n">
        <v>45486</v>
      </c>
      <c r="C204" s="30">
        <f>IF($B204="","",TEXT($B204,"mmm"))</f>
        <v/>
      </c>
      <c r="D204" s="30" t="inlineStr">
        <is>
          <t>Expense</t>
        </is>
      </c>
      <c r="E204" s="31" t="inlineStr">
        <is>
          <t>Groceries</t>
        </is>
      </c>
      <c r="F204" s="30">
        <f>IFERROR(VLOOKUP($E204,CatGroupTable,2,FALSE),"")</f>
        <v/>
      </c>
      <c r="G204" s="31" t="inlineStr">
        <is>
          <t>Joint Savings</t>
        </is>
      </c>
      <c r="H204" s="31" t="inlineStr">
        <is>
          <t>Debit Card</t>
        </is>
      </c>
      <c r="I204" s="30" t="inlineStr">
        <is>
          <t>Alex</t>
        </is>
      </c>
      <c r="J204" s="30" t="inlineStr">
        <is>
          <t>No</t>
        </is>
      </c>
      <c r="K204" s="32" t="n">
        <v>186.51</v>
      </c>
      <c r="L204" s="30" t="inlineStr">
        <is>
          <t>Yes</t>
        </is>
      </c>
      <c r="M204" s="33" t="inlineStr"/>
    </row>
    <row r="205">
      <c r="B205" s="34" t="n">
        <v>45487</v>
      </c>
      <c r="C205" s="35">
        <f>IF($B205="","",TEXT($B205,"mmm"))</f>
        <v/>
      </c>
      <c r="D205" s="35" t="inlineStr">
        <is>
          <t>Expense</t>
        </is>
      </c>
      <c r="E205" s="36" t="inlineStr">
        <is>
          <t>Shopping</t>
        </is>
      </c>
      <c r="F205" s="35">
        <f>IFERROR(VLOOKUP($E205,CatGroupTable,2,FALSE),"")</f>
        <v/>
      </c>
      <c r="G205" s="36" t="inlineStr">
        <is>
          <t>Joint Savings</t>
        </is>
      </c>
      <c r="H205" s="36" t="inlineStr">
        <is>
          <t>Direct Debit</t>
        </is>
      </c>
      <c r="I205" s="35" t="inlineStr">
        <is>
          <t>Sam</t>
        </is>
      </c>
      <c r="J205" s="35" t="inlineStr">
        <is>
          <t>No</t>
        </is>
      </c>
      <c r="K205" s="37" t="n">
        <v>50.4</v>
      </c>
      <c r="L205" s="35" t="inlineStr">
        <is>
          <t>No</t>
        </is>
      </c>
      <c r="M205" s="38" t="inlineStr"/>
    </row>
    <row r="206">
      <c r="B206" s="29" t="n">
        <v>45489</v>
      </c>
      <c r="C206" s="30">
        <f>IF($B206="","",TEXT($B206,"mmm"))</f>
        <v/>
      </c>
      <c r="D206" s="30" t="inlineStr">
        <is>
          <t>Expense</t>
        </is>
      </c>
      <c r="E206" s="31" t="inlineStr">
        <is>
          <t>Transport</t>
        </is>
      </c>
      <c r="F206" s="30">
        <f>IFERROR(VLOOKUP($E206,CatGroupTable,2,FALSE),"")</f>
        <v/>
      </c>
      <c r="G206" s="31" t="inlineStr">
        <is>
          <t>Main Checking</t>
        </is>
      </c>
      <c r="H206" s="31" t="inlineStr">
        <is>
          <t>Debit Card</t>
        </is>
      </c>
      <c r="I206" s="30" t="inlineStr">
        <is>
          <t>Sam</t>
        </is>
      </c>
      <c r="J206" s="30" t="inlineStr">
        <is>
          <t>No</t>
        </is>
      </c>
      <c r="K206" s="32" t="n">
        <v>37</v>
      </c>
      <c r="L206" s="30" t="inlineStr">
        <is>
          <t>Yes</t>
        </is>
      </c>
      <c r="M206" s="33" t="inlineStr"/>
    </row>
    <row r="207">
      <c r="B207" s="34" t="n">
        <v>45493</v>
      </c>
      <c r="C207" s="35">
        <f>IF($B207="","",TEXT($B207,"mmm"))</f>
        <v/>
      </c>
      <c r="D207" s="35" t="inlineStr">
        <is>
          <t>Expense</t>
        </is>
      </c>
      <c r="E207" s="36" t="inlineStr">
        <is>
          <t>Dining Out</t>
        </is>
      </c>
      <c r="F207" s="35">
        <f>IFERROR(VLOOKUP($E207,CatGroupTable,2,FALSE),"")</f>
        <v/>
      </c>
      <c r="G207" s="36" t="inlineStr">
        <is>
          <t>Main Checking</t>
        </is>
      </c>
      <c r="H207" s="36" t="inlineStr">
        <is>
          <t>Debit Card</t>
        </is>
      </c>
      <c r="I207" s="35" t="inlineStr">
        <is>
          <t>Sam</t>
        </is>
      </c>
      <c r="J207" s="35" t="inlineStr">
        <is>
          <t>No</t>
        </is>
      </c>
      <c r="K207" s="37" t="n">
        <v>45.94</v>
      </c>
      <c r="L207" s="35" t="inlineStr">
        <is>
          <t>Yes</t>
        </is>
      </c>
      <c r="M207" s="38" t="inlineStr"/>
    </row>
    <row r="208">
      <c r="B208" s="29" t="n">
        <v>45495</v>
      </c>
      <c r="C208" s="30">
        <f>IF($B208="","",TEXT($B208,"mmm"))</f>
        <v/>
      </c>
      <c r="D208" s="30" t="inlineStr">
        <is>
          <t>Expense</t>
        </is>
      </c>
      <c r="E208" s="31" t="inlineStr">
        <is>
          <t>Healthcare</t>
        </is>
      </c>
      <c r="F208" s="30">
        <f>IFERROR(VLOOKUP($E208,CatGroupTable,2,FALSE),"")</f>
        <v/>
      </c>
      <c r="G208" s="31" t="inlineStr">
        <is>
          <t>Main Checking</t>
        </is>
      </c>
      <c r="H208" s="31" t="inlineStr">
        <is>
          <t>Bank Transfer</t>
        </is>
      </c>
      <c r="I208" s="30" t="inlineStr">
        <is>
          <t>Alex</t>
        </is>
      </c>
      <c r="J208" s="30" t="inlineStr">
        <is>
          <t>No</t>
        </is>
      </c>
      <c r="K208" s="32" t="n">
        <v>107.4</v>
      </c>
      <c r="L208" s="30" t="inlineStr">
        <is>
          <t>Yes</t>
        </is>
      </c>
      <c r="M208" s="33" t="inlineStr"/>
    </row>
    <row r="209">
      <c r="B209" s="34" t="n">
        <v>45496</v>
      </c>
      <c r="C209" s="35">
        <f>IF($B209="","",TEXT($B209,"mmm"))</f>
        <v/>
      </c>
      <c r="D209" s="35" t="inlineStr">
        <is>
          <t>Expense</t>
        </is>
      </c>
      <c r="E209" s="36" t="inlineStr">
        <is>
          <t>Dining Out</t>
        </is>
      </c>
      <c r="F209" s="35">
        <f>IFERROR(VLOOKUP($E209,CatGroupTable,2,FALSE),"")</f>
        <v/>
      </c>
      <c r="G209" s="36" t="inlineStr">
        <is>
          <t>Main Checking</t>
        </is>
      </c>
      <c r="H209" s="36" t="inlineStr">
        <is>
          <t>Credit Card</t>
        </is>
      </c>
      <c r="I209" s="35" t="inlineStr">
        <is>
          <t>Sam</t>
        </is>
      </c>
      <c r="J209" s="35" t="inlineStr">
        <is>
          <t>No</t>
        </is>
      </c>
      <c r="K209" s="37" t="n">
        <v>90.64</v>
      </c>
      <c r="L209" s="35" t="inlineStr">
        <is>
          <t>No</t>
        </is>
      </c>
      <c r="M209" s="38" t="inlineStr"/>
    </row>
    <row r="210">
      <c r="B210" s="29" t="n">
        <v>45496</v>
      </c>
      <c r="C210" s="30">
        <f>IF($B210="","",TEXT($B210,"mmm"))</f>
        <v/>
      </c>
      <c r="D210" s="30" t="inlineStr">
        <is>
          <t>Expense</t>
        </is>
      </c>
      <c r="E210" s="31" t="inlineStr">
        <is>
          <t>Entertainment</t>
        </is>
      </c>
      <c r="F210" s="30">
        <f>IFERROR(VLOOKUP($E210,CatGroupTable,2,FALSE),"")</f>
        <v/>
      </c>
      <c r="G210" s="31" t="inlineStr">
        <is>
          <t>Joint Savings</t>
        </is>
      </c>
      <c r="H210" s="31" t="inlineStr">
        <is>
          <t>Direct Debit</t>
        </is>
      </c>
      <c r="I210" s="30" t="inlineStr">
        <is>
          <t>Sam</t>
        </is>
      </c>
      <c r="J210" s="30" t="inlineStr">
        <is>
          <t>No</t>
        </is>
      </c>
      <c r="K210" s="32" t="n">
        <v>23.64</v>
      </c>
      <c r="L210" s="30" t="inlineStr">
        <is>
          <t>Yes</t>
        </is>
      </c>
      <c r="M210" s="33" t="inlineStr"/>
    </row>
    <row r="211">
      <c r="B211" s="34" t="n">
        <v>45498</v>
      </c>
      <c r="C211" s="35">
        <f>IF($B211="","",TEXT($B211,"mmm"))</f>
        <v/>
      </c>
      <c r="D211" s="35" t="inlineStr">
        <is>
          <t>Expense</t>
        </is>
      </c>
      <c r="E211" s="36" t="inlineStr">
        <is>
          <t>Entertainment</t>
        </is>
      </c>
      <c r="F211" s="35">
        <f>IFERROR(VLOOKUP($E211,CatGroupTable,2,FALSE),"")</f>
        <v/>
      </c>
      <c r="G211" s="36" t="inlineStr">
        <is>
          <t>Joint Savings</t>
        </is>
      </c>
      <c r="H211" s="36" t="inlineStr">
        <is>
          <t>Direct Debit</t>
        </is>
      </c>
      <c r="I211" s="35" t="inlineStr">
        <is>
          <t>Alex</t>
        </is>
      </c>
      <c r="J211" s="35" t="inlineStr">
        <is>
          <t>No</t>
        </is>
      </c>
      <c r="K211" s="37" t="n">
        <v>71.92</v>
      </c>
      <c r="L211" s="35" t="inlineStr">
        <is>
          <t>Yes</t>
        </is>
      </c>
      <c r="M211" s="38" t="inlineStr"/>
    </row>
    <row r="212">
      <c r="B212" s="29" t="n">
        <v>45498</v>
      </c>
      <c r="C212" s="30">
        <f>IF($B212="","",TEXT($B212,"mmm"))</f>
        <v/>
      </c>
      <c r="D212" s="30" t="inlineStr">
        <is>
          <t>Expense</t>
        </is>
      </c>
      <c r="E212" s="31" t="inlineStr">
        <is>
          <t>Savings</t>
        </is>
      </c>
      <c r="F212" s="30">
        <f>IFERROR(VLOOKUP($E212,CatGroupTable,2,FALSE),"")</f>
        <v/>
      </c>
      <c r="G212" s="31" t="inlineStr">
        <is>
          <t>Joint Savings</t>
        </is>
      </c>
      <c r="H212" s="31" t="inlineStr">
        <is>
          <t>Bank Transfer</t>
        </is>
      </c>
      <c r="I212" s="30" t="inlineStr">
        <is>
          <t>Alex</t>
        </is>
      </c>
      <c r="J212" s="30" t="inlineStr">
        <is>
          <t>Yes</t>
        </is>
      </c>
      <c r="K212" s="32" t="n">
        <v>500</v>
      </c>
      <c r="L212" s="30" t="inlineStr">
        <is>
          <t>Yes</t>
        </is>
      </c>
      <c r="M212" s="33" t="inlineStr">
        <is>
          <t>Auto-save</t>
        </is>
      </c>
    </row>
    <row r="213">
      <c r="B213" s="34" t="n">
        <v>45499</v>
      </c>
      <c r="C213" s="35">
        <f>IF($B213="","",TEXT($B213,"mmm"))</f>
        <v/>
      </c>
      <c r="D213" s="35" t="inlineStr">
        <is>
          <t>Expense</t>
        </is>
      </c>
      <c r="E213" s="36" t="inlineStr">
        <is>
          <t>Groceries</t>
        </is>
      </c>
      <c r="F213" s="35">
        <f>IFERROR(VLOOKUP($E213,CatGroupTable,2,FALSE),"")</f>
        <v/>
      </c>
      <c r="G213" s="36" t="inlineStr">
        <is>
          <t>Main Checking</t>
        </is>
      </c>
      <c r="H213" s="36" t="inlineStr">
        <is>
          <t>Credit Card</t>
        </is>
      </c>
      <c r="I213" s="35" t="inlineStr">
        <is>
          <t>Sam</t>
        </is>
      </c>
      <c r="J213" s="35" t="inlineStr">
        <is>
          <t>No</t>
        </is>
      </c>
      <c r="K213" s="37" t="n">
        <v>139.86</v>
      </c>
      <c r="L213" s="35" t="inlineStr">
        <is>
          <t>Yes</t>
        </is>
      </c>
      <c r="M213" s="38" t="inlineStr"/>
    </row>
    <row r="214">
      <c r="B214" s="29" t="n">
        <v>45499</v>
      </c>
      <c r="C214" s="30">
        <f>IF($B214="","",TEXT($B214,"mmm"))</f>
        <v/>
      </c>
      <c r="D214" s="30" t="inlineStr">
        <is>
          <t>Expense</t>
        </is>
      </c>
      <c r="E214" s="31" t="inlineStr">
        <is>
          <t>Investments</t>
        </is>
      </c>
      <c r="F214" s="30">
        <f>IFERROR(VLOOKUP($E214,CatGroupTable,2,FALSE),"")</f>
        <v/>
      </c>
      <c r="G214" s="31" t="inlineStr">
        <is>
          <t>Joint Savings</t>
        </is>
      </c>
      <c r="H214" s="31" t="inlineStr">
        <is>
          <t>Bank Transfer</t>
        </is>
      </c>
      <c r="I214" s="30" t="inlineStr">
        <is>
          <t>Alex</t>
        </is>
      </c>
      <c r="J214" s="30" t="inlineStr">
        <is>
          <t>Yes</t>
        </is>
      </c>
      <c r="K214" s="32" t="n">
        <v>354</v>
      </c>
      <c r="L214" s="30" t="inlineStr">
        <is>
          <t>No</t>
        </is>
      </c>
      <c r="M214" s="33" t="inlineStr"/>
    </row>
    <row r="215">
      <c r="B215" s="34" t="n">
        <v>45505</v>
      </c>
      <c r="C215" s="35">
        <f>IF($B215="","",TEXT($B215,"mmm"))</f>
        <v/>
      </c>
      <c r="D215" s="35" t="inlineStr">
        <is>
          <t>Income</t>
        </is>
      </c>
      <c r="E215" s="36" t="inlineStr">
        <is>
          <t>Salary</t>
        </is>
      </c>
      <c r="F215" s="35">
        <f>IFERROR(VLOOKUP($E215,CatGroupTable,2,FALSE),"")</f>
        <v/>
      </c>
      <c r="G215" s="36" t="inlineStr">
        <is>
          <t>Main Checking</t>
        </is>
      </c>
      <c r="H215" s="36" t="inlineStr">
        <is>
          <t>Bank Transfer</t>
        </is>
      </c>
      <c r="I215" s="35" t="inlineStr">
        <is>
          <t>Alex</t>
        </is>
      </c>
      <c r="J215" s="35" t="inlineStr">
        <is>
          <t>Yes</t>
        </is>
      </c>
      <c r="K215" s="37" t="n">
        <v>3806</v>
      </c>
      <c r="L215" s="35" t="inlineStr">
        <is>
          <t>No</t>
        </is>
      </c>
      <c r="M215" s="38" t="inlineStr">
        <is>
          <t>Monthly salary</t>
        </is>
      </c>
    </row>
    <row r="216">
      <c r="B216" s="29" t="n">
        <v>45505</v>
      </c>
      <c r="C216" s="30">
        <f>IF($B216="","",TEXT($B216,"mmm"))</f>
        <v/>
      </c>
      <c r="D216" s="30" t="inlineStr">
        <is>
          <t>Income</t>
        </is>
      </c>
      <c r="E216" s="31" t="inlineStr">
        <is>
          <t>Salary</t>
        </is>
      </c>
      <c r="F216" s="30">
        <f>IFERROR(VLOOKUP($E216,CatGroupTable,2,FALSE),"")</f>
        <v/>
      </c>
      <c r="G216" s="31" t="inlineStr">
        <is>
          <t>Main Checking</t>
        </is>
      </c>
      <c r="H216" s="31" t="inlineStr">
        <is>
          <t>Bank Transfer</t>
        </is>
      </c>
      <c r="I216" s="30" t="inlineStr">
        <is>
          <t>Sam</t>
        </is>
      </c>
      <c r="J216" s="30" t="inlineStr">
        <is>
          <t>Yes</t>
        </is>
      </c>
      <c r="K216" s="32" t="n">
        <v>2770</v>
      </c>
      <c r="L216" s="30" t="inlineStr">
        <is>
          <t>No</t>
        </is>
      </c>
      <c r="M216" s="33" t="inlineStr">
        <is>
          <t>Partner salary</t>
        </is>
      </c>
    </row>
    <row r="217">
      <c r="B217" s="34" t="n">
        <v>45506</v>
      </c>
      <c r="C217" s="35">
        <f>IF($B217="","",TEXT($B217,"mmm"))</f>
        <v/>
      </c>
      <c r="D217" s="35" t="inlineStr">
        <is>
          <t>Expense</t>
        </is>
      </c>
      <c r="E217" s="36" t="inlineStr">
        <is>
          <t>Phone / Internet</t>
        </is>
      </c>
      <c r="F217" s="35">
        <f>IFERROR(VLOOKUP($E217,CatGroupTable,2,FALSE),"")</f>
        <v/>
      </c>
      <c r="G217" s="36" t="inlineStr">
        <is>
          <t>Main Checking</t>
        </is>
      </c>
      <c r="H217" s="36" t="inlineStr">
        <is>
          <t>Direct Debit</t>
        </is>
      </c>
      <c r="I217" s="35" t="inlineStr">
        <is>
          <t>Sam</t>
        </is>
      </c>
      <c r="J217" s="35" t="inlineStr">
        <is>
          <t>Yes</t>
        </is>
      </c>
      <c r="K217" s="37" t="n">
        <v>116.2</v>
      </c>
      <c r="L217" s="35" t="inlineStr">
        <is>
          <t>Yes</t>
        </is>
      </c>
      <c r="M217" s="38" t="inlineStr"/>
    </row>
    <row r="218">
      <c r="B218" s="29" t="n">
        <v>45506</v>
      </c>
      <c r="C218" s="30">
        <f>IF($B218="","",TEXT($B218,"mmm"))</f>
        <v/>
      </c>
      <c r="D218" s="30" t="inlineStr">
        <is>
          <t>Expense</t>
        </is>
      </c>
      <c r="E218" s="31" t="inlineStr">
        <is>
          <t>Insurance</t>
        </is>
      </c>
      <c r="F218" s="30">
        <f>IFERROR(VLOOKUP($E218,CatGroupTable,2,FALSE),"")</f>
        <v/>
      </c>
      <c r="G218" s="31" t="inlineStr">
        <is>
          <t>Main Checking</t>
        </is>
      </c>
      <c r="H218" s="31" t="inlineStr">
        <is>
          <t>Direct Debit</t>
        </is>
      </c>
      <c r="I218" s="30" t="inlineStr">
        <is>
          <t>Sam</t>
        </is>
      </c>
      <c r="J218" s="30" t="inlineStr">
        <is>
          <t>Yes</t>
        </is>
      </c>
      <c r="K218" s="32" t="n">
        <v>165.43</v>
      </c>
      <c r="L218" s="30" t="inlineStr">
        <is>
          <t>Yes</t>
        </is>
      </c>
      <c r="M218" s="33" t="inlineStr"/>
    </row>
    <row r="219">
      <c r="B219" s="34" t="n">
        <v>45506</v>
      </c>
      <c r="C219" s="35">
        <f>IF($B219="","",TEXT($B219,"mmm"))</f>
        <v/>
      </c>
      <c r="D219" s="35" t="inlineStr">
        <is>
          <t>Expense</t>
        </is>
      </c>
      <c r="E219" s="36" t="inlineStr">
        <is>
          <t>Subscriptions</t>
        </is>
      </c>
      <c r="F219" s="35">
        <f>IFERROR(VLOOKUP($E219,CatGroupTable,2,FALSE),"")</f>
        <v/>
      </c>
      <c r="G219" s="36" t="inlineStr">
        <is>
          <t>Credit Card</t>
        </is>
      </c>
      <c r="H219" s="36" t="inlineStr">
        <is>
          <t>Credit Card</t>
        </is>
      </c>
      <c r="I219" s="35" t="inlineStr">
        <is>
          <t>Sam</t>
        </is>
      </c>
      <c r="J219" s="35" t="inlineStr">
        <is>
          <t>Yes</t>
        </is>
      </c>
      <c r="K219" s="37" t="n">
        <v>54.24</v>
      </c>
      <c r="L219" s="35" t="inlineStr">
        <is>
          <t>Yes</t>
        </is>
      </c>
      <c r="M219" s="38" t="inlineStr"/>
    </row>
    <row r="220">
      <c r="B220" s="29" t="n">
        <v>45508</v>
      </c>
      <c r="C220" s="30">
        <f>IF($B220="","",TEXT($B220,"mmm"))</f>
        <v/>
      </c>
      <c r="D220" s="30" t="inlineStr">
        <is>
          <t>Expense</t>
        </is>
      </c>
      <c r="E220" s="31" t="inlineStr">
        <is>
          <t>Transport</t>
        </is>
      </c>
      <c r="F220" s="30">
        <f>IFERROR(VLOOKUP($E220,CatGroupTable,2,FALSE),"")</f>
        <v/>
      </c>
      <c r="G220" s="31" t="inlineStr">
        <is>
          <t>Main Checking</t>
        </is>
      </c>
      <c r="H220" s="31" t="inlineStr">
        <is>
          <t>Direct Debit</t>
        </is>
      </c>
      <c r="I220" s="30" t="inlineStr">
        <is>
          <t>Alex</t>
        </is>
      </c>
      <c r="J220" s="30" t="inlineStr">
        <is>
          <t>Yes</t>
        </is>
      </c>
      <c r="K220" s="32" t="n">
        <v>473.58</v>
      </c>
      <c r="L220" s="30" t="inlineStr">
        <is>
          <t>Yes</t>
        </is>
      </c>
      <c r="M220" s="33" t="inlineStr"/>
    </row>
    <row r="221">
      <c r="B221" s="34" t="n">
        <v>45508</v>
      </c>
      <c r="C221" s="35">
        <f>IF($B221="","",TEXT($B221,"mmm"))</f>
        <v/>
      </c>
      <c r="D221" s="35" t="inlineStr">
        <is>
          <t>Expense</t>
        </is>
      </c>
      <c r="E221" s="36" t="inlineStr">
        <is>
          <t>Debt Payment</t>
        </is>
      </c>
      <c r="F221" s="35">
        <f>IFERROR(VLOOKUP($E221,CatGroupTable,2,FALSE),"")</f>
        <v/>
      </c>
      <c r="G221" s="36" t="inlineStr">
        <is>
          <t>Main Checking</t>
        </is>
      </c>
      <c r="H221" s="36" t="inlineStr">
        <is>
          <t>Bank Transfer</t>
        </is>
      </c>
      <c r="I221" s="35" t="inlineStr">
        <is>
          <t>Sam</t>
        </is>
      </c>
      <c r="J221" s="35" t="inlineStr">
        <is>
          <t>Yes</t>
        </is>
      </c>
      <c r="K221" s="37" t="n">
        <v>367.3</v>
      </c>
      <c r="L221" s="35" t="inlineStr">
        <is>
          <t>Yes</t>
        </is>
      </c>
      <c r="M221" s="38" t="inlineStr"/>
    </row>
    <row r="222">
      <c r="B222" s="29" t="n">
        <v>45509</v>
      </c>
      <c r="C222" s="30">
        <f>IF($B222="","",TEXT($B222,"mmm"))</f>
        <v/>
      </c>
      <c r="D222" s="30" t="inlineStr">
        <is>
          <t>Expense</t>
        </is>
      </c>
      <c r="E222" s="31" t="inlineStr">
        <is>
          <t>Rent / Mortgage</t>
        </is>
      </c>
      <c r="F222" s="30">
        <f>IFERROR(VLOOKUP($E222,CatGroupTable,2,FALSE),"")</f>
        <v/>
      </c>
      <c r="G222" s="31" t="inlineStr">
        <is>
          <t>Main Checking</t>
        </is>
      </c>
      <c r="H222" s="31" t="inlineStr">
        <is>
          <t>Bank Transfer</t>
        </is>
      </c>
      <c r="I222" s="30" t="inlineStr">
        <is>
          <t>Alex</t>
        </is>
      </c>
      <c r="J222" s="30" t="inlineStr">
        <is>
          <t>Yes</t>
        </is>
      </c>
      <c r="K222" s="32" t="n">
        <v>1896.72</v>
      </c>
      <c r="L222" s="30" t="inlineStr">
        <is>
          <t>Yes</t>
        </is>
      </c>
      <c r="M222" s="33" t="inlineStr"/>
    </row>
    <row r="223">
      <c r="B223" s="34" t="n">
        <v>45509</v>
      </c>
      <c r="C223" s="35">
        <f>IF($B223="","",TEXT($B223,"mmm"))</f>
        <v/>
      </c>
      <c r="D223" s="35" t="inlineStr">
        <is>
          <t>Expense</t>
        </is>
      </c>
      <c r="E223" s="36" t="inlineStr">
        <is>
          <t>Dining Out</t>
        </is>
      </c>
      <c r="F223" s="35">
        <f>IFERROR(VLOOKUP($E223,CatGroupTable,2,FALSE),"")</f>
        <v/>
      </c>
      <c r="G223" s="36" t="inlineStr">
        <is>
          <t>Main Checking</t>
        </is>
      </c>
      <c r="H223" s="36" t="inlineStr">
        <is>
          <t>Cash</t>
        </is>
      </c>
      <c r="I223" s="35" t="inlineStr">
        <is>
          <t>Alex</t>
        </is>
      </c>
      <c r="J223" s="35" t="inlineStr">
        <is>
          <t>No</t>
        </is>
      </c>
      <c r="K223" s="37" t="n">
        <v>82.72</v>
      </c>
      <c r="L223" s="35" t="inlineStr">
        <is>
          <t>Yes</t>
        </is>
      </c>
      <c r="M223" s="38" t="inlineStr"/>
    </row>
    <row r="224">
      <c r="B224" s="29" t="n">
        <v>45509</v>
      </c>
      <c r="C224" s="30">
        <f>IF($B224="","",TEXT($B224,"mmm"))</f>
        <v/>
      </c>
      <c r="D224" s="30" t="inlineStr">
        <is>
          <t>Expense</t>
        </is>
      </c>
      <c r="E224" s="31" t="inlineStr">
        <is>
          <t>Shopping</t>
        </is>
      </c>
      <c r="F224" s="30">
        <f>IFERROR(VLOOKUP($E224,CatGroupTable,2,FALSE),"")</f>
        <v/>
      </c>
      <c r="G224" s="31" t="inlineStr">
        <is>
          <t>Main Checking</t>
        </is>
      </c>
      <c r="H224" s="31" t="inlineStr">
        <is>
          <t>Cash</t>
        </is>
      </c>
      <c r="I224" s="30" t="inlineStr">
        <is>
          <t>Sam</t>
        </is>
      </c>
      <c r="J224" s="30" t="inlineStr">
        <is>
          <t>No</t>
        </is>
      </c>
      <c r="K224" s="32" t="n">
        <v>150.65</v>
      </c>
      <c r="L224" s="30" t="inlineStr">
        <is>
          <t>Yes</t>
        </is>
      </c>
      <c r="M224" s="33" t="inlineStr"/>
    </row>
    <row r="225">
      <c r="B225" s="34" t="n">
        <v>45510</v>
      </c>
      <c r="C225" s="35">
        <f>IF($B225="","",TEXT($B225,"mmm"))</f>
        <v/>
      </c>
      <c r="D225" s="35" t="inlineStr">
        <is>
          <t>Expense</t>
        </is>
      </c>
      <c r="E225" s="36" t="inlineStr">
        <is>
          <t>Utilities</t>
        </is>
      </c>
      <c r="F225" s="35">
        <f>IFERROR(VLOOKUP($E225,CatGroupTable,2,FALSE),"")</f>
        <v/>
      </c>
      <c r="G225" s="36" t="inlineStr">
        <is>
          <t>Main Checking</t>
        </is>
      </c>
      <c r="H225" s="36" t="inlineStr">
        <is>
          <t>Direct Debit</t>
        </is>
      </c>
      <c r="I225" s="35" t="inlineStr">
        <is>
          <t>Alex</t>
        </is>
      </c>
      <c r="J225" s="35" t="inlineStr">
        <is>
          <t>Yes</t>
        </is>
      </c>
      <c r="K225" s="37" t="n">
        <v>206.25</v>
      </c>
      <c r="L225" s="35" t="inlineStr">
        <is>
          <t>Yes</t>
        </is>
      </c>
      <c r="M225" s="38" t="inlineStr"/>
    </row>
    <row r="226">
      <c r="B226" s="29" t="n">
        <v>45510</v>
      </c>
      <c r="C226" s="30">
        <f>IF($B226="","",TEXT($B226,"mmm"))</f>
        <v/>
      </c>
      <c r="D226" s="30" t="inlineStr">
        <is>
          <t>Expense</t>
        </is>
      </c>
      <c r="E226" s="31" t="inlineStr">
        <is>
          <t>Healthcare</t>
        </is>
      </c>
      <c r="F226" s="30">
        <f>IFERROR(VLOOKUP($E226,CatGroupTable,2,FALSE),"")</f>
        <v/>
      </c>
      <c r="G226" s="31" t="inlineStr">
        <is>
          <t>Main Checking</t>
        </is>
      </c>
      <c r="H226" s="31" t="inlineStr">
        <is>
          <t>Direct Debit</t>
        </is>
      </c>
      <c r="I226" s="30" t="inlineStr">
        <is>
          <t>Sam</t>
        </is>
      </c>
      <c r="J226" s="30" t="inlineStr">
        <is>
          <t>Yes</t>
        </is>
      </c>
      <c r="K226" s="32" t="n">
        <v>194.41</v>
      </c>
      <c r="L226" s="30" t="inlineStr">
        <is>
          <t>Yes</t>
        </is>
      </c>
      <c r="M226" s="33" t="inlineStr"/>
    </row>
    <row r="227">
      <c r="B227" s="34" t="n">
        <v>45511</v>
      </c>
      <c r="C227" s="35">
        <f>IF($B227="","",TEXT($B227,"mmm"))</f>
        <v/>
      </c>
      <c r="D227" s="35" t="inlineStr">
        <is>
          <t>Expense</t>
        </is>
      </c>
      <c r="E227" s="36" t="inlineStr">
        <is>
          <t>Entertainment</t>
        </is>
      </c>
      <c r="F227" s="35">
        <f>IFERROR(VLOOKUP($E227,CatGroupTable,2,FALSE),"")</f>
        <v/>
      </c>
      <c r="G227" s="36" t="inlineStr">
        <is>
          <t>Joint Savings</t>
        </is>
      </c>
      <c r="H227" s="36" t="inlineStr">
        <is>
          <t>Debit Card</t>
        </is>
      </c>
      <c r="I227" s="35" t="inlineStr">
        <is>
          <t>Alex</t>
        </is>
      </c>
      <c r="J227" s="35" t="inlineStr">
        <is>
          <t>No</t>
        </is>
      </c>
      <c r="K227" s="37" t="n">
        <v>50.28</v>
      </c>
      <c r="L227" s="35" t="inlineStr">
        <is>
          <t>Yes</t>
        </is>
      </c>
      <c r="M227" s="38" t="inlineStr"/>
    </row>
    <row r="228">
      <c r="B228" s="29" t="n">
        <v>45511</v>
      </c>
      <c r="C228" s="30">
        <f>IF($B228="","",TEXT($B228,"mmm"))</f>
        <v/>
      </c>
      <c r="D228" s="30" t="inlineStr">
        <is>
          <t>Expense</t>
        </is>
      </c>
      <c r="E228" s="31" t="inlineStr">
        <is>
          <t>Shopping</t>
        </is>
      </c>
      <c r="F228" s="30">
        <f>IFERROR(VLOOKUP($E228,CatGroupTable,2,FALSE),"")</f>
        <v/>
      </c>
      <c r="G228" s="31" t="inlineStr">
        <is>
          <t>Main Checking</t>
        </is>
      </c>
      <c r="H228" s="31" t="inlineStr">
        <is>
          <t>Debit Card</t>
        </is>
      </c>
      <c r="I228" s="30" t="inlineStr">
        <is>
          <t>Sam</t>
        </is>
      </c>
      <c r="J228" s="30" t="inlineStr">
        <is>
          <t>No</t>
        </is>
      </c>
      <c r="K228" s="32" t="n">
        <v>59.4</v>
      </c>
      <c r="L228" s="30" t="inlineStr">
        <is>
          <t>Yes</t>
        </is>
      </c>
      <c r="M228" s="33" t="inlineStr"/>
    </row>
    <row r="229">
      <c r="B229" s="34" t="n">
        <v>45512</v>
      </c>
      <c r="C229" s="35">
        <f>IF($B229="","",TEXT($B229,"mmm"))</f>
        <v/>
      </c>
      <c r="D229" s="35" t="inlineStr">
        <is>
          <t>Expense</t>
        </is>
      </c>
      <c r="E229" s="36" t="inlineStr">
        <is>
          <t>Shopping</t>
        </is>
      </c>
      <c r="F229" s="35">
        <f>IFERROR(VLOOKUP($E229,CatGroupTable,2,FALSE),"")</f>
        <v/>
      </c>
      <c r="G229" s="36" t="inlineStr">
        <is>
          <t>Joint Savings</t>
        </is>
      </c>
      <c r="H229" s="36" t="inlineStr">
        <is>
          <t>Direct Debit</t>
        </is>
      </c>
      <c r="I229" s="35" t="inlineStr">
        <is>
          <t>Alex</t>
        </is>
      </c>
      <c r="J229" s="35" t="inlineStr">
        <is>
          <t>No</t>
        </is>
      </c>
      <c r="K229" s="37" t="n">
        <v>92.36</v>
      </c>
      <c r="L229" s="35" t="inlineStr">
        <is>
          <t>Yes</t>
        </is>
      </c>
      <c r="M229" s="38" t="inlineStr"/>
    </row>
    <row r="230">
      <c r="B230" s="29" t="n">
        <v>45515</v>
      </c>
      <c r="C230" s="30">
        <f>IF($B230="","",TEXT($B230,"mmm"))</f>
        <v/>
      </c>
      <c r="D230" s="30" t="inlineStr">
        <is>
          <t>Expense</t>
        </is>
      </c>
      <c r="E230" s="31" t="inlineStr">
        <is>
          <t>Entertainment</t>
        </is>
      </c>
      <c r="F230" s="30">
        <f>IFERROR(VLOOKUP($E230,CatGroupTable,2,FALSE),"")</f>
        <v/>
      </c>
      <c r="G230" s="31" t="inlineStr">
        <is>
          <t>Joint Savings</t>
        </is>
      </c>
      <c r="H230" s="31" t="inlineStr">
        <is>
          <t>Bank Transfer</t>
        </is>
      </c>
      <c r="I230" s="30" t="inlineStr">
        <is>
          <t>Sam</t>
        </is>
      </c>
      <c r="J230" s="30" t="inlineStr">
        <is>
          <t>No</t>
        </is>
      </c>
      <c r="K230" s="32" t="n">
        <v>58.05</v>
      </c>
      <c r="L230" s="30" t="inlineStr">
        <is>
          <t>No</t>
        </is>
      </c>
      <c r="M230" s="33" t="inlineStr"/>
    </row>
    <row r="231">
      <c r="B231" s="34" t="n">
        <v>45516</v>
      </c>
      <c r="C231" s="35">
        <f>IF($B231="","",TEXT($B231,"mmm"))</f>
        <v/>
      </c>
      <c r="D231" s="35" t="inlineStr">
        <is>
          <t>Expense</t>
        </is>
      </c>
      <c r="E231" s="36" t="inlineStr">
        <is>
          <t>Groceries</t>
        </is>
      </c>
      <c r="F231" s="35">
        <f>IFERROR(VLOOKUP($E231,CatGroupTable,2,FALSE),"")</f>
        <v/>
      </c>
      <c r="G231" s="36" t="inlineStr">
        <is>
          <t>Joint Savings</t>
        </is>
      </c>
      <c r="H231" s="36" t="inlineStr">
        <is>
          <t>Debit Card</t>
        </is>
      </c>
      <c r="I231" s="35" t="inlineStr">
        <is>
          <t>Alex</t>
        </is>
      </c>
      <c r="J231" s="35" t="inlineStr">
        <is>
          <t>No</t>
        </is>
      </c>
      <c r="K231" s="37" t="n">
        <v>144.45</v>
      </c>
      <c r="L231" s="35" t="inlineStr">
        <is>
          <t>Yes</t>
        </is>
      </c>
      <c r="M231" s="38" t="inlineStr"/>
    </row>
    <row r="232">
      <c r="B232" s="29" t="n">
        <v>45517</v>
      </c>
      <c r="C232" s="30">
        <f>IF($B232="","",TEXT($B232,"mmm"))</f>
        <v/>
      </c>
      <c r="D232" s="30" t="inlineStr">
        <is>
          <t>Expense</t>
        </is>
      </c>
      <c r="E232" s="31" t="inlineStr">
        <is>
          <t>Groceries</t>
        </is>
      </c>
      <c r="F232" s="30">
        <f>IFERROR(VLOOKUP($E232,CatGroupTable,2,FALSE),"")</f>
        <v/>
      </c>
      <c r="G232" s="31" t="inlineStr">
        <is>
          <t>Joint Savings</t>
        </is>
      </c>
      <c r="H232" s="31" t="inlineStr">
        <is>
          <t>Bank Transfer</t>
        </is>
      </c>
      <c r="I232" s="30" t="inlineStr">
        <is>
          <t>Alex</t>
        </is>
      </c>
      <c r="J232" s="30" t="inlineStr">
        <is>
          <t>No</t>
        </is>
      </c>
      <c r="K232" s="32" t="n">
        <v>141.21</v>
      </c>
      <c r="L232" s="30" t="inlineStr">
        <is>
          <t>Yes</t>
        </is>
      </c>
      <c r="M232" s="33" t="inlineStr"/>
    </row>
    <row r="233">
      <c r="B233" s="34" t="n">
        <v>45517</v>
      </c>
      <c r="C233" s="35">
        <f>IF($B233="","",TEXT($B233,"mmm"))</f>
        <v/>
      </c>
      <c r="D233" s="35" t="inlineStr">
        <is>
          <t>Expense</t>
        </is>
      </c>
      <c r="E233" s="36" t="inlineStr">
        <is>
          <t>Travel</t>
        </is>
      </c>
      <c r="F233" s="35">
        <f>IFERROR(VLOOKUP($E233,CatGroupTable,2,FALSE),"")</f>
        <v/>
      </c>
      <c r="G233" s="36" t="inlineStr">
        <is>
          <t>Credit Card</t>
        </is>
      </c>
      <c r="H233" s="36" t="inlineStr">
        <is>
          <t>Credit Card</t>
        </is>
      </c>
      <c r="I233" s="35" t="inlineStr">
        <is>
          <t>Alex</t>
        </is>
      </c>
      <c r="J233" s="35" t="inlineStr">
        <is>
          <t>No</t>
        </is>
      </c>
      <c r="K233" s="37" t="n">
        <v>758</v>
      </c>
      <c r="L233" s="35" t="inlineStr">
        <is>
          <t>Yes</t>
        </is>
      </c>
      <c r="M233" s="38" t="inlineStr">
        <is>
          <t>Trip</t>
        </is>
      </c>
    </row>
    <row r="234">
      <c r="B234" s="29" t="n">
        <v>45518</v>
      </c>
      <c r="C234" s="30">
        <f>IF($B234="","",TEXT($B234,"mmm"))</f>
        <v/>
      </c>
      <c r="D234" s="30" t="inlineStr">
        <is>
          <t>Expense</t>
        </is>
      </c>
      <c r="E234" s="31" t="inlineStr">
        <is>
          <t>Dining Out</t>
        </is>
      </c>
      <c r="F234" s="30">
        <f>IFERROR(VLOOKUP($E234,CatGroupTable,2,FALSE),"")</f>
        <v/>
      </c>
      <c r="G234" s="31" t="inlineStr">
        <is>
          <t>Main Checking</t>
        </is>
      </c>
      <c r="H234" s="31" t="inlineStr">
        <is>
          <t>Direct Debit</t>
        </is>
      </c>
      <c r="I234" s="30" t="inlineStr">
        <is>
          <t>Sam</t>
        </is>
      </c>
      <c r="J234" s="30" t="inlineStr">
        <is>
          <t>No</t>
        </is>
      </c>
      <c r="K234" s="32" t="n">
        <v>81.26000000000001</v>
      </c>
      <c r="L234" s="30" t="inlineStr">
        <is>
          <t>Yes</t>
        </is>
      </c>
      <c r="M234" s="33" t="inlineStr"/>
    </row>
    <row r="235">
      <c r="B235" s="34" t="n">
        <v>45518</v>
      </c>
      <c r="C235" s="35">
        <f>IF($B235="","",TEXT($B235,"mmm"))</f>
        <v/>
      </c>
      <c r="D235" s="35" t="inlineStr">
        <is>
          <t>Expense</t>
        </is>
      </c>
      <c r="E235" s="36" t="inlineStr">
        <is>
          <t>Transport</t>
        </is>
      </c>
      <c r="F235" s="35">
        <f>IFERROR(VLOOKUP($E235,CatGroupTable,2,FALSE),"")</f>
        <v/>
      </c>
      <c r="G235" s="36" t="inlineStr">
        <is>
          <t>Joint Savings</t>
        </is>
      </c>
      <c r="H235" s="36" t="inlineStr">
        <is>
          <t>Debit Card</t>
        </is>
      </c>
      <c r="I235" s="35" t="inlineStr">
        <is>
          <t>Sam</t>
        </is>
      </c>
      <c r="J235" s="35" t="inlineStr">
        <is>
          <t>No</t>
        </is>
      </c>
      <c r="K235" s="37" t="n">
        <v>80.72</v>
      </c>
      <c r="L235" s="35" t="inlineStr">
        <is>
          <t>Yes</t>
        </is>
      </c>
      <c r="M235" s="38" t="inlineStr"/>
    </row>
    <row r="236">
      <c r="B236" s="29" t="n">
        <v>45520</v>
      </c>
      <c r="C236" s="30">
        <f>IF($B236="","",TEXT($B236,"mmm"))</f>
        <v/>
      </c>
      <c r="D236" s="30" t="inlineStr">
        <is>
          <t>Expense</t>
        </is>
      </c>
      <c r="E236" s="31" t="inlineStr">
        <is>
          <t>Groceries</t>
        </is>
      </c>
      <c r="F236" s="30">
        <f>IFERROR(VLOOKUP($E236,CatGroupTable,2,FALSE),"")</f>
        <v/>
      </c>
      <c r="G236" s="31" t="inlineStr">
        <is>
          <t>Joint Savings</t>
        </is>
      </c>
      <c r="H236" s="31" t="inlineStr">
        <is>
          <t>Cash</t>
        </is>
      </c>
      <c r="I236" s="30" t="inlineStr">
        <is>
          <t>Sam</t>
        </is>
      </c>
      <c r="J236" s="30" t="inlineStr">
        <is>
          <t>No</t>
        </is>
      </c>
      <c r="K236" s="32" t="n">
        <v>130.67</v>
      </c>
      <c r="L236" s="30" t="inlineStr">
        <is>
          <t>Yes</t>
        </is>
      </c>
      <c r="M236" s="33" t="inlineStr"/>
    </row>
    <row r="237">
      <c r="B237" s="34" t="n">
        <v>45520</v>
      </c>
      <c r="C237" s="35">
        <f>IF($B237="","",TEXT($B237,"mmm"))</f>
        <v/>
      </c>
      <c r="D237" s="35" t="inlineStr">
        <is>
          <t>Expense</t>
        </is>
      </c>
      <c r="E237" s="36" t="inlineStr">
        <is>
          <t>Dining Out</t>
        </is>
      </c>
      <c r="F237" s="35">
        <f>IFERROR(VLOOKUP($E237,CatGroupTable,2,FALSE),"")</f>
        <v/>
      </c>
      <c r="G237" s="36" t="inlineStr">
        <is>
          <t>Joint Savings</t>
        </is>
      </c>
      <c r="H237" s="36" t="inlineStr">
        <is>
          <t>Debit Card</t>
        </is>
      </c>
      <c r="I237" s="35" t="inlineStr">
        <is>
          <t>Sam</t>
        </is>
      </c>
      <c r="J237" s="35" t="inlineStr">
        <is>
          <t>No</t>
        </is>
      </c>
      <c r="K237" s="37" t="n">
        <v>47.81</v>
      </c>
      <c r="L237" s="35" t="inlineStr">
        <is>
          <t>Yes</t>
        </is>
      </c>
      <c r="M237" s="38" t="inlineStr"/>
    </row>
    <row r="238">
      <c r="B238" s="29" t="n">
        <v>45524</v>
      </c>
      <c r="C238" s="30">
        <f>IF($B238="","",TEXT($B238,"mmm"))</f>
        <v/>
      </c>
      <c r="D238" s="30" t="inlineStr">
        <is>
          <t>Expense</t>
        </is>
      </c>
      <c r="E238" s="31" t="inlineStr">
        <is>
          <t>Entertainment</t>
        </is>
      </c>
      <c r="F238" s="30">
        <f>IFERROR(VLOOKUP($E238,CatGroupTable,2,FALSE),"")</f>
        <v/>
      </c>
      <c r="G238" s="31" t="inlineStr">
        <is>
          <t>Main Checking</t>
        </is>
      </c>
      <c r="H238" s="31" t="inlineStr">
        <is>
          <t>Direct Debit</t>
        </is>
      </c>
      <c r="I238" s="30" t="inlineStr">
        <is>
          <t>Sam</t>
        </is>
      </c>
      <c r="J238" s="30" t="inlineStr">
        <is>
          <t>No</t>
        </is>
      </c>
      <c r="K238" s="32" t="n">
        <v>73.55</v>
      </c>
      <c r="L238" s="30" t="inlineStr">
        <is>
          <t>No</t>
        </is>
      </c>
      <c r="M238" s="33" t="inlineStr"/>
    </row>
    <row r="239">
      <c r="B239" s="34" t="n">
        <v>45525</v>
      </c>
      <c r="C239" s="35">
        <f>IF($B239="","",TEXT($B239,"mmm"))</f>
        <v/>
      </c>
      <c r="D239" s="35" t="inlineStr">
        <is>
          <t>Expense</t>
        </is>
      </c>
      <c r="E239" s="36" t="inlineStr">
        <is>
          <t>Transport</t>
        </is>
      </c>
      <c r="F239" s="35">
        <f>IFERROR(VLOOKUP($E239,CatGroupTable,2,FALSE),"")</f>
        <v/>
      </c>
      <c r="G239" s="36" t="inlineStr">
        <is>
          <t>Main Checking</t>
        </is>
      </c>
      <c r="H239" s="36" t="inlineStr">
        <is>
          <t>Cash</t>
        </is>
      </c>
      <c r="I239" s="35" t="inlineStr">
        <is>
          <t>Alex</t>
        </is>
      </c>
      <c r="J239" s="35" t="inlineStr">
        <is>
          <t>No</t>
        </is>
      </c>
      <c r="K239" s="37" t="n">
        <v>60.44</v>
      </c>
      <c r="L239" s="35" t="inlineStr">
        <is>
          <t>Yes</t>
        </is>
      </c>
      <c r="M239" s="38" t="inlineStr"/>
    </row>
    <row r="240">
      <c r="B240" s="29" t="n">
        <v>45526</v>
      </c>
      <c r="C240" s="30">
        <f>IF($B240="","",TEXT($B240,"mmm"))</f>
        <v/>
      </c>
      <c r="D240" s="30" t="inlineStr">
        <is>
          <t>Expense</t>
        </is>
      </c>
      <c r="E240" s="31" t="inlineStr">
        <is>
          <t>Healthcare</t>
        </is>
      </c>
      <c r="F240" s="30">
        <f>IFERROR(VLOOKUP($E240,CatGroupTable,2,FALSE),"")</f>
        <v/>
      </c>
      <c r="G240" s="31" t="inlineStr">
        <is>
          <t>Joint Savings</t>
        </is>
      </c>
      <c r="H240" s="31" t="inlineStr">
        <is>
          <t>Credit Card</t>
        </is>
      </c>
      <c r="I240" s="30" t="inlineStr">
        <is>
          <t>Alex</t>
        </is>
      </c>
      <c r="J240" s="30" t="inlineStr">
        <is>
          <t>No</t>
        </is>
      </c>
      <c r="K240" s="32" t="n">
        <v>59.78</v>
      </c>
      <c r="L240" s="30" t="inlineStr">
        <is>
          <t>Yes</t>
        </is>
      </c>
      <c r="M240" s="33" t="inlineStr"/>
    </row>
    <row r="241">
      <c r="B241" s="34" t="n">
        <v>45527</v>
      </c>
      <c r="C241" s="35">
        <f>IF($B241="","",TEXT($B241,"mmm"))</f>
        <v/>
      </c>
      <c r="D241" s="35" t="inlineStr">
        <is>
          <t>Expense</t>
        </is>
      </c>
      <c r="E241" s="36" t="inlineStr">
        <is>
          <t>Groceries</t>
        </is>
      </c>
      <c r="F241" s="35">
        <f>IFERROR(VLOOKUP($E241,CatGroupTable,2,FALSE),"")</f>
        <v/>
      </c>
      <c r="G241" s="36" t="inlineStr">
        <is>
          <t>Main Checking</t>
        </is>
      </c>
      <c r="H241" s="36" t="inlineStr">
        <is>
          <t>Cash</t>
        </is>
      </c>
      <c r="I241" s="35" t="inlineStr">
        <is>
          <t>Sam</t>
        </is>
      </c>
      <c r="J241" s="35" t="inlineStr">
        <is>
          <t>No</t>
        </is>
      </c>
      <c r="K241" s="37" t="n">
        <v>195.32</v>
      </c>
      <c r="L241" s="35" t="inlineStr">
        <is>
          <t>Yes</t>
        </is>
      </c>
      <c r="M241" s="38" t="inlineStr"/>
    </row>
    <row r="242">
      <c r="B242" s="29" t="n">
        <v>45528</v>
      </c>
      <c r="C242" s="30">
        <f>IF($B242="","",TEXT($B242,"mmm"))</f>
        <v/>
      </c>
      <c r="D242" s="30" t="inlineStr">
        <is>
          <t>Expense</t>
        </is>
      </c>
      <c r="E242" s="31" t="inlineStr">
        <is>
          <t>Hobbies</t>
        </is>
      </c>
      <c r="F242" s="30">
        <f>IFERROR(VLOOKUP($E242,CatGroupTable,2,FALSE),"")</f>
        <v/>
      </c>
      <c r="G242" s="31" t="inlineStr">
        <is>
          <t>Joint Savings</t>
        </is>
      </c>
      <c r="H242" s="31" t="inlineStr">
        <is>
          <t>Direct Debit</t>
        </is>
      </c>
      <c r="I242" s="30" t="inlineStr">
        <is>
          <t>Sam</t>
        </is>
      </c>
      <c r="J242" s="30" t="inlineStr">
        <is>
          <t>No</t>
        </is>
      </c>
      <c r="K242" s="32" t="n">
        <v>59.1</v>
      </c>
      <c r="L242" s="30" t="inlineStr">
        <is>
          <t>No</t>
        </is>
      </c>
      <c r="M242" s="33" t="inlineStr"/>
    </row>
    <row r="243">
      <c r="B243" s="34" t="n">
        <v>45529</v>
      </c>
      <c r="C243" s="35">
        <f>IF($B243="","",TEXT($B243,"mmm"))</f>
        <v/>
      </c>
      <c r="D243" s="35" t="inlineStr">
        <is>
          <t>Expense</t>
        </is>
      </c>
      <c r="E243" s="36" t="inlineStr">
        <is>
          <t>Savings</t>
        </is>
      </c>
      <c r="F243" s="35">
        <f>IFERROR(VLOOKUP($E243,CatGroupTable,2,FALSE),"")</f>
        <v/>
      </c>
      <c r="G243" s="36" t="inlineStr">
        <is>
          <t>Joint Savings</t>
        </is>
      </c>
      <c r="H243" s="36" t="inlineStr">
        <is>
          <t>Bank Transfer</t>
        </is>
      </c>
      <c r="I243" s="35" t="inlineStr">
        <is>
          <t>Sam</t>
        </is>
      </c>
      <c r="J243" s="35" t="inlineStr">
        <is>
          <t>Yes</t>
        </is>
      </c>
      <c r="K243" s="37" t="n">
        <v>500</v>
      </c>
      <c r="L243" s="35" t="inlineStr">
        <is>
          <t>Yes</t>
        </is>
      </c>
      <c r="M243" s="38" t="inlineStr">
        <is>
          <t>Auto-save</t>
        </is>
      </c>
    </row>
    <row r="244">
      <c r="B244" s="29" t="n">
        <v>45536</v>
      </c>
      <c r="C244" s="30">
        <f>IF($B244="","",TEXT($B244,"mmm"))</f>
        <v/>
      </c>
      <c r="D244" s="30" t="inlineStr">
        <is>
          <t>Income</t>
        </is>
      </c>
      <c r="E244" s="31" t="inlineStr">
        <is>
          <t>Salary</t>
        </is>
      </c>
      <c r="F244" s="30">
        <f>IFERROR(VLOOKUP($E244,CatGroupTable,2,FALSE),"")</f>
        <v/>
      </c>
      <c r="G244" s="31" t="inlineStr">
        <is>
          <t>Main Checking</t>
        </is>
      </c>
      <c r="H244" s="31" t="inlineStr">
        <is>
          <t>Bank Transfer</t>
        </is>
      </c>
      <c r="I244" s="30" t="inlineStr">
        <is>
          <t>Sam</t>
        </is>
      </c>
      <c r="J244" s="30" t="inlineStr">
        <is>
          <t>Yes</t>
        </is>
      </c>
      <c r="K244" s="32" t="n">
        <v>3865</v>
      </c>
      <c r="L244" s="30" t="inlineStr">
        <is>
          <t>Yes</t>
        </is>
      </c>
      <c r="M244" s="33" t="inlineStr">
        <is>
          <t>Monthly salary</t>
        </is>
      </c>
    </row>
    <row r="245">
      <c r="B245" s="34" t="n">
        <v>45536</v>
      </c>
      <c r="C245" s="35">
        <f>IF($B245="","",TEXT($B245,"mmm"))</f>
        <v/>
      </c>
      <c r="D245" s="35" t="inlineStr">
        <is>
          <t>Income</t>
        </is>
      </c>
      <c r="E245" s="36" t="inlineStr">
        <is>
          <t>Salary</t>
        </is>
      </c>
      <c r="F245" s="35">
        <f>IFERROR(VLOOKUP($E245,CatGroupTable,2,FALSE),"")</f>
        <v/>
      </c>
      <c r="G245" s="36" t="inlineStr">
        <is>
          <t>Main Checking</t>
        </is>
      </c>
      <c r="H245" s="36" t="inlineStr">
        <is>
          <t>Bank Transfer</t>
        </is>
      </c>
      <c r="I245" s="35" t="inlineStr">
        <is>
          <t>Sam</t>
        </is>
      </c>
      <c r="J245" s="35" t="inlineStr">
        <is>
          <t>Yes</t>
        </is>
      </c>
      <c r="K245" s="37" t="n">
        <v>2711</v>
      </c>
      <c r="L245" s="35" t="inlineStr">
        <is>
          <t>Yes</t>
        </is>
      </c>
      <c r="M245" s="38" t="inlineStr">
        <is>
          <t>Partner salary</t>
        </is>
      </c>
    </row>
    <row r="246">
      <c r="B246" s="29" t="n">
        <v>45537</v>
      </c>
      <c r="C246" s="30">
        <f>IF($B246="","",TEXT($B246,"mmm"))</f>
        <v/>
      </c>
      <c r="D246" s="30" t="inlineStr">
        <is>
          <t>Expense</t>
        </is>
      </c>
      <c r="E246" s="31" t="inlineStr">
        <is>
          <t>Transport</t>
        </is>
      </c>
      <c r="F246" s="30">
        <f>IFERROR(VLOOKUP($E246,CatGroupTable,2,FALSE),"")</f>
        <v/>
      </c>
      <c r="G246" s="31" t="inlineStr">
        <is>
          <t>Main Checking</t>
        </is>
      </c>
      <c r="H246" s="31" t="inlineStr">
        <is>
          <t>Direct Debit</t>
        </is>
      </c>
      <c r="I246" s="30" t="inlineStr">
        <is>
          <t>Sam</t>
        </is>
      </c>
      <c r="J246" s="30" t="inlineStr">
        <is>
          <t>Yes</t>
        </is>
      </c>
      <c r="K246" s="32" t="n">
        <v>491.7</v>
      </c>
      <c r="L246" s="30" t="inlineStr">
        <is>
          <t>No</t>
        </is>
      </c>
      <c r="M246" s="33" t="inlineStr"/>
    </row>
    <row r="247">
      <c r="B247" s="34" t="n">
        <v>45538</v>
      </c>
      <c r="C247" s="35">
        <f>IF($B247="","",TEXT($B247,"mmm"))</f>
        <v/>
      </c>
      <c r="D247" s="35" t="inlineStr">
        <is>
          <t>Expense</t>
        </is>
      </c>
      <c r="E247" s="36" t="inlineStr">
        <is>
          <t>Rent / Mortgage</t>
        </is>
      </c>
      <c r="F247" s="35">
        <f>IFERROR(VLOOKUP($E247,CatGroupTable,2,FALSE),"")</f>
        <v/>
      </c>
      <c r="G247" s="36" t="inlineStr">
        <is>
          <t>Main Checking</t>
        </is>
      </c>
      <c r="H247" s="36" t="inlineStr">
        <is>
          <t>Bank Transfer</t>
        </is>
      </c>
      <c r="I247" s="35" t="inlineStr">
        <is>
          <t>Sam</t>
        </is>
      </c>
      <c r="J247" s="35" t="inlineStr">
        <is>
          <t>Yes</t>
        </is>
      </c>
      <c r="K247" s="37" t="n">
        <v>1946.14</v>
      </c>
      <c r="L247" s="35" t="inlineStr">
        <is>
          <t>No</t>
        </is>
      </c>
      <c r="M247" s="38" t="inlineStr"/>
    </row>
    <row r="248">
      <c r="B248" s="29" t="n">
        <v>45539</v>
      </c>
      <c r="C248" s="30">
        <f>IF($B248="","",TEXT($B248,"mmm"))</f>
        <v/>
      </c>
      <c r="D248" s="30" t="inlineStr">
        <is>
          <t>Expense</t>
        </is>
      </c>
      <c r="E248" s="31" t="inlineStr">
        <is>
          <t>Utilities</t>
        </is>
      </c>
      <c r="F248" s="30">
        <f>IFERROR(VLOOKUP($E248,CatGroupTable,2,FALSE),"")</f>
        <v/>
      </c>
      <c r="G248" s="31" t="inlineStr">
        <is>
          <t>Main Checking</t>
        </is>
      </c>
      <c r="H248" s="31" t="inlineStr">
        <is>
          <t>Direct Debit</t>
        </is>
      </c>
      <c r="I248" s="30" t="inlineStr">
        <is>
          <t>Sam</t>
        </is>
      </c>
      <c r="J248" s="30" t="inlineStr">
        <is>
          <t>Yes</t>
        </is>
      </c>
      <c r="K248" s="32" t="n">
        <v>220.94</v>
      </c>
      <c r="L248" s="30" t="inlineStr">
        <is>
          <t>Yes</t>
        </is>
      </c>
      <c r="M248" s="33" t="inlineStr"/>
    </row>
    <row r="249">
      <c r="B249" s="34" t="n">
        <v>45539</v>
      </c>
      <c r="C249" s="35">
        <f>IF($B249="","",TEXT($B249,"mmm"))</f>
        <v/>
      </c>
      <c r="D249" s="35" t="inlineStr">
        <is>
          <t>Expense</t>
        </is>
      </c>
      <c r="E249" s="36" t="inlineStr">
        <is>
          <t>Phone / Internet</t>
        </is>
      </c>
      <c r="F249" s="35">
        <f>IFERROR(VLOOKUP($E249,CatGroupTable,2,FALSE),"")</f>
        <v/>
      </c>
      <c r="G249" s="36" t="inlineStr">
        <is>
          <t>Main Checking</t>
        </is>
      </c>
      <c r="H249" s="36" t="inlineStr">
        <is>
          <t>Direct Debit</t>
        </is>
      </c>
      <c r="I249" s="35" t="inlineStr">
        <is>
          <t>Alex</t>
        </is>
      </c>
      <c r="J249" s="35" t="inlineStr">
        <is>
          <t>Yes</t>
        </is>
      </c>
      <c r="K249" s="37" t="n">
        <v>105.83</v>
      </c>
      <c r="L249" s="35" t="inlineStr">
        <is>
          <t>Yes</t>
        </is>
      </c>
      <c r="M249" s="38" t="inlineStr"/>
    </row>
    <row r="250">
      <c r="B250" s="29" t="n">
        <v>45539</v>
      </c>
      <c r="C250" s="30">
        <f>IF($B250="","",TEXT($B250,"mmm"))</f>
        <v/>
      </c>
      <c r="D250" s="30" t="inlineStr">
        <is>
          <t>Expense</t>
        </is>
      </c>
      <c r="E250" s="31" t="inlineStr">
        <is>
          <t>Insurance</t>
        </is>
      </c>
      <c r="F250" s="30">
        <f>IFERROR(VLOOKUP($E250,CatGroupTable,2,FALSE),"")</f>
        <v/>
      </c>
      <c r="G250" s="31" t="inlineStr">
        <is>
          <t>Main Checking</t>
        </is>
      </c>
      <c r="H250" s="31" t="inlineStr">
        <is>
          <t>Direct Debit</t>
        </is>
      </c>
      <c r="I250" s="30" t="inlineStr">
        <is>
          <t>Alex</t>
        </is>
      </c>
      <c r="J250" s="30" t="inlineStr">
        <is>
          <t>Yes</t>
        </is>
      </c>
      <c r="K250" s="32" t="n">
        <v>168.6</v>
      </c>
      <c r="L250" s="30" t="inlineStr">
        <is>
          <t>Yes</t>
        </is>
      </c>
      <c r="M250" s="33" t="inlineStr"/>
    </row>
    <row r="251">
      <c r="B251" s="34" t="n">
        <v>45539</v>
      </c>
      <c r="C251" s="35">
        <f>IF($B251="","",TEXT($B251,"mmm"))</f>
        <v/>
      </c>
      <c r="D251" s="35" t="inlineStr">
        <is>
          <t>Expense</t>
        </is>
      </c>
      <c r="E251" s="36" t="inlineStr">
        <is>
          <t>Debt Payment</t>
        </is>
      </c>
      <c r="F251" s="35">
        <f>IFERROR(VLOOKUP($E251,CatGroupTable,2,FALSE),"")</f>
        <v/>
      </c>
      <c r="G251" s="36" t="inlineStr">
        <is>
          <t>Main Checking</t>
        </is>
      </c>
      <c r="H251" s="36" t="inlineStr">
        <is>
          <t>Bank Transfer</t>
        </is>
      </c>
      <c r="I251" s="35" t="inlineStr">
        <is>
          <t>Sam</t>
        </is>
      </c>
      <c r="J251" s="35" t="inlineStr">
        <is>
          <t>Yes</t>
        </is>
      </c>
      <c r="K251" s="37" t="n">
        <v>379.84</v>
      </c>
      <c r="L251" s="35" t="inlineStr">
        <is>
          <t>Yes</t>
        </is>
      </c>
      <c r="M251" s="38" t="inlineStr"/>
    </row>
    <row r="252">
      <c r="B252" s="29" t="n">
        <v>45540</v>
      </c>
      <c r="C252" s="30">
        <f>IF($B252="","",TEXT($B252,"mmm"))</f>
        <v/>
      </c>
      <c r="D252" s="30" t="inlineStr">
        <is>
          <t>Expense</t>
        </is>
      </c>
      <c r="E252" s="31" t="inlineStr">
        <is>
          <t>Healthcare</t>
        </is>
      </c>
      <c r="F252" s="30">
        <f>IFERROR(VLOOKUP($E252,CatGroupTable,2,FALSE),"")</f>
        <v/>
      </c>
      <c r="G252" s="31" t="inlineStr">
        <is>
          <t>Main Checking</t>
        </is>
      </c>
      <c r="H252" s="31" t="inlineStr">
        <is>
          <t>Direct Debit</t>
        </is>
      </c>
      <c r="I252" s="30" t="inlineStr">
        <is>
          <t>Sam</t>
        </is>
      </c>
      <c r="J252" s="30" t="inlineStr">
        <is>
          <t>Yes</t>
        </is>
      </c>
      <c r="K252" s="32" t="n">
        <v>190.73</v>
      </c>
      <c r="L252" s="30" t="inlineStr">
        <is>
          <t>No</t>
        </is>
      </c>
      <c r="M252" s="33" t="inlineStr"/>
    </row>
    <row r="253">
      <c r="B253" s="34" t="n">
        <v>45540</v>
      </c>
      <c r="C253" s="35">
        <f>IF($B253="","",TEXT($B253,"mmm"))</f>
        <v/>
      </c>
      <c r="D253" s="35" t="inlineStr">
        <is>
          <t>Expense</t>
        </is>
      </c>
      <c r="E253" s="36" t="inlineStr">
        <is>
          <t>Subscriptions</t>
        </is>
      </c>
      <c r="F253" s="35">
        <f>IFERROR(VLOOKUP($E253,CatGroupTable,2,FALSE),"")</f>
        <v/>
      </c>
      <c r="G253" s="36" t="inlineStr">
        <is>
          <t>Credit Card</t>
        </is>
      </c>
      <c r="H253" s="36" t="inlineStr">
        <is>
          <t>Credit Card</t>
        </is>
      </c>
      <c r="I253" s="35" t="inlineStr">
        <is>
          <t>Sam</t>
        </is>
      </c>
      <c r="J253" s="35" t="inlineStr">
        <is>
          <t>Yes</t>
        </is>
      </c>
      <c r="K253" s="37" t="n">
        <v>52.41</v>
      </c>
      <c r="L253" s="35" t="inlineStr">
        <is>
          <t>Yes</t>
        </is>
      </c>
      <c r="M253" s="38" t="inlineStr"/>
    </row>
    <row r="254">
      <c r="B254" s="29" t="n">
        <v>45540</v>
      </c>
      <c r="C254" s="30">
        <f>IF($B254="","",TEXT($B254,"mmm"))</f>
        <v/>
      </c>
      <c r="D254" s="30" t="inlineStr">
        <is>
          <t>Expense</t>
        </is>
      </c>
      <c r="E254" s="31" t="inlineStr">
        <is>
          <t>Groceries</t>
        </is>
      </c>
      <c r="F254" s="30">
        <f>IFERROR(VLOOKUP($E254,CatGroupTable,2,FALSE),"")</f>
        <v/>
      </c>
      <c r="G254" s="31" t="inlineStr">
        <is>
          <t>Main Checking</t>
        </is>
      </c>
      <c r="H254" s="31" t="inlineStr">
        <is>
          <t>Direct Debit</t>
        </is>
      </c>
      <c r="I254" s="30" t="inlineStr">
        <is>
          <t>Alex</t>
        </is>
      </c>
      <c r="J254" s="30" t="inlineStr">
        <is>
          <t>No</t>
        </is>
      </c>
      <c r="K254" s="32" t="n">
        <v>151.26</v>
      </c>
      <c r="L254" s="30" t="inlineStr">
        <is>
          <t>Yes</t>
        </is>
      </c>
      <c r="M254" s="33" t="inlineStr"/>
    </row>
    <row r="255">
      <c r="B255" s="34" t="n">
        <v>45540</v>
      </c>
      <c r="C255" s="35">
        <f>IF($B255="","",TEXT($B255,"mmm"))</f>
        <v/>
      </c>
      <c r="D255" s="35" t="inlineStr">
        <is>
          <t>Expense</t>
        </is>
      </c>
      <c r="E255" s="36" t="inlineStr">
        <is>
          <t>Dining Out</t>
        </is>
      </c>
      <c r="F255" s="35">
        <f>IFERROR(VLOOKUP($E255,CatGroupTable,2,FALSE),"")</f>
        <v/>
      </c>
      <c r="G255" s="36" t="inlineStr">
        <is>
          <t>Joint Savings</t>
        </is>
      </c>
      <c r="H255" s="36" t="inlineStr">
        <is>
          <t>Cash</t>
        </is>
      </c>
      <c r="I255" s="35" t="inlineStr">
        <is>
          <t>Alex</t>
        </is>
      </c>
      <c r="J255" s="35" t="inlineStr">
        <is>
          <t>No</t>
        </is>
      </c>
      <c r="K255" s="37" t="n">
        <v>66.90000000000001</v>
      </c>
      <c r="L255" s="35" t="inlineStr">
        <is>
          <t>Yes</t>
        </is>
      </c>
      <c r="M255" s="38" t="inlineStr"/>
    </row>
    <row r="256">
      <c r="B256" s="29" t="n">
        <v>45544</v>
      </c>
      <c r="C256" s="30">
        <f>IF($B256="","",TEXT($B256,"mmm"))</f>
        <v/>
      </c>
      <c r="D256" s="30" t="inlineStr">
        <is>
          <t>Expense</t>
        </is>
      </c>
      <c r="E256" s="31" t="inlineStr">
        <is>
          <t>Groceries</t>
        </is>
      </c>
      <c r="F256" s="30">
        <f>IFERROR(VLOOKUP($E256,CatGroupTable,2,FALSE),"")</f>
        <v/>
      </c>
      <c r="G256" s="31" t="inlineStr">
        <is>
          <t>Main Checking</t>
        </is>
      </c>
      <c r="H256" s="31" t="inlineStr">
        <is>
          <t>Debit Card</t>
        </is>
      </c>
      <c r="I256" s="30" t="inlineStr">
        <is>
          <t>Alex</t>
        </is>
      </c>
      <c r="J256" s="30" t="inlineStr">
        <is>
          <t>No</t>
        </is>
      </c>
      <c r="K256" s="32" t="n">
        <v>110.82</v>
      </c>
      <c r="L256" s="30" t="inlineStr">
        <is>
          <t>Yes</t>
        </is>
      </c>
      <c r="M256" s="33" t="inlineStr"/>
    </row>
    <row r="257">
      <c r="B257" s="34" t="n">
        <v>45544</v>
      </c>
      <c r="C257" s="35">
        <f>IF($B257="","",TEXT($B257,"mmm"))</f>
        <v/>
      </c>
      <c r="D257" s="35" t="inlineStr">
        <is>
          <t>Expense</t>
        </is>
      </c>
      <c r="E257" s="36" t="inlineStr">
        <is>
          <t>Hobbies</t>
        </is>
      </c>
      <c r="F257" s="35">
        <f>IFERROR(VLOOKUP($E257,CatGroupTable,2,FALSE),"")</f>
        <v/>
      </c>
      <c r="G257" s="36" t="inlineStr">
        <is>
          <t>Main Checking</t>
        </is>
      </c>
      <c r="H257" s="36" t="inlineStr">
        <is>
          <t>Credit Card</t>
        </is>
      </c>
      <c r="I257" s="35" t="inlineStr">
        <is>
          <t>Alex</t>
        </is>
      </c>
      <c r="J257" s="35" t="inlineStr">
        <is>
          <t>No</t>
        </is>
      </c>
      <c r="K257" s="37" t="n">
        <v>29.73</v>
      </c>
      <c r="L257" s="35" t="inlineStr">
        <is>
          <t>Yes</t>
        </is>
      </c>
      <c r="M257" s="38" t="inlineStr"/>
    </row>
    <row r="258">
      <c r="B258" s="29" t="n">
        <v>45546</v>
      </c>
      <c r="C258" s="30">
        <f>IF($B258="","",TEXT($B258,"mmm"))</f>
        <v/>
      </c>
      <c r="D258" s="30" t="inlineStr">
        <is>
          <t>Expense</t>
        </is>
      </c>
      <c r="E258" s="31" t="inlineStr">
        <is>
          <t>Dining Out</t>
        </is>
      </c>
      <c r="F258" s="30">
        <f>IFERROR(VLOOKUP($E258,CatGroupTable,2,FALSE),"")</f>
        <v/>
      </c>
      <c r="G258" s="31" t="inlineStr">
        <is>
          <t>Joint Savings</t>
        </is>
      </c>
      <c r="H258" s="31" t="inlineStr">
        <is>
          <t>Direct Debit</t>
        </is>
      </c>
      <c r="I258" s="30" t="inlineStr">
        <is>
          <t>Alex</t>
        </is>
      </c>
      <c r="J258" s="30" t="inlineStr">
        <is>
          <t>No</t>
        </is>
      </c>
      <c r="K258" s="32" t="n">
        <v>65.17</v>
      </c>
      <c r="L258" s="30" t="inlineStr">
        <is>
          <t>Yes</t>
        </is>
      </c>
      <c r="M258" s="33" t="inlineStr"/>
    </row>
    <row r="259">
      <c r="B259" s="34" t="n">
        <v>45549</v>
      </c>
      <c r="C259" s="35">
        <f>IF($B259="","",TEXT($B259,"mmm"))</f>
        <v/>
      </c>
      <c r="D259" s="35" t="inlineStr">
        <is>
          <t>Expense</t>
        </is>
      </c>
      <c r="E259" s="36" t="inlineStr">
        <is>
          <t>Groceries</t>
        </is>
      </c>
      <c r="F259" s="35">
        <f>IFERROR(VLOOKUP($E259,CatGroupTable,2,FALSE),"")</f>
        <v/>
      </c>
      <c r="G259" s="36" t="inlineStr">
        <is>
          <t>Main Checking</t>
        </is>
      </c>
      <c r="H259" s="36" t="inlineStr">
        <is>
          <t>Credit Card</t>
        </is>
      </c>
      <c r="I259" s="35" t="inlineStr">
        <is>
          <t>Alex</t>
        </is>
      </c>
      <c r="J259" s="35" t="inlineStr">
        <is>
          <t>No</t>
        </is>
      </c>
      <c r="K259" s="37" t="n">
        <v>132.13</v>
      </c>
      <c r="L259" s="35" t="inlineStr">
        <is>
          <t>Yes</t>
        </is>
      </c>
      <c r="M259" s="38" t="inlineStr"/>
    </row>
    <row r="260">
      <c r="B260" s="29" t="n">
        <v>45549</v>
      </c>
      <c r="C260" s="30">
        <f>IF($B260="","",TEXT($B260,"mmm"))</f>
        <v/>
      </c>
      <c r="D260" s="30" t="inlineStr">
        <is>
          <t>Expense</t>
        </is>
      </c>
      <c r="E260" s="31" t="inlineStr">
        <is>
          <t>Shopping</t>
        </is>
      </c>
      <c r="F260" s="30">
        <f>IFERROR(VLOOKUP($E260,CatGroupTable,2,FALSE),"")</f>
        <v/>
      </c>
      <c r="G260" s="31" t="inlineStr">
        <is>
          <t>Joint Savings</t>
        </is>
      </c>
      <c r="H260" s="31" t="inlineStr">
        <is>
          <t>Credit Card</t>
        </is>
      </c>
      <c r="I260" s="30" t="inlineStr">
        <is>
          <t>Alex</t>
        </is>
      </c>
      <c r="J260" s="30" t="inlineStr">
        <is>
          <t>No</t>
        </is>
      </c>
      <c r="K260" s="32" t="n">
        <v>83.09</v>
      </c>
      <c r="L260" s="30" t="inlineStr">
        <is>
          <t>Yes</t>
        </is>
      </c>
      <c r="M260" s="33" t="inlineStr"/>
    </row>
    <row r="261">
      <c r="B261" s="34" t="n">
        <v>45549</v>
      </c>
      <c r="C261" s="35">
        <f>IF($B261="","",TEXT($B261,"mmm"))</f>
        <v/>
      </c>
      <c r="D261" s="35" t="inlineStr">
        <is>
          <t>Expense</t>
        </is>
      </c>
      <c r="E261" s="36" t="inlineStr">
        <is>
          <t>Healthcare</t>
        </is>
      </c>
      <c r="F261" s="35">
        <f>IFERROR(VLOOKUP($E261,CatGroupTable,2,FALSE),"")</f>
        <v/>
      </c>
      <c r="G261" s="36" t="inlineStr">
        <is>
          <t>Joint Savings</t>
        </is>
      </c>
      <c r="H261" s="36" t="inlineStr">
        <is>
          <t>Credit Card</t>
        </is>
      </c>
      <c r="I261" s="35" t="inlineStr">
        <is>
          <t>Alex</t>
        </is>
      </c>
      <c r="J261" s="35" t="inlineStr">
        <is>
          <t>No</t>
        </is>
      </c>
      <c r="K261" s="37" t="n">
        <v>21.64</v>
      </c>
      <c r="L261" s="35" t="inlineStr">
        <is>
          <t>Yes</t>
        </is>
      </c>
      <c r="M261" s="38" t="inlineStr"/>
    </row>
    <row r="262">
      <c r="B262" s="29" t="n">
        <v>45550</v>
      </c>
      <c r="C262" s="30">
        <f>IF($B262="","",TEXT($B262,"mmm"))</f>
        <v/>
      </c>
      <c r="D262" s="30" t="inlineStr">
        <is>
          <t>Expense</t>
        </is>
      </c>
      <c r="E262" s="31" t="inlineStr">
        <is>
          <t>Entertainment</t>
        </is>
      </c>
      <c r="F262" s="30">
        <f>IFERROR(VLOOKUP($E262,CatGroupTable,2,FALSE),"")</f>
        <v/>
      </c>
      <c r="G262" s="31" t="inlineStr">
        <is>
          <t>Joint Savings</t>
        </is>
      </c>
      <c r="H262" s="31" t="inlineStr">
        <is>
          <t>Direct Debit</t>
        </is>
      </c>
      <c r="I262" s="30" t="inlineStr">
        <is>
          <t>Alex</t>
        </is>
      </c>
      <c r="J262" s="30" t="inlineStr">
        <is>
          <t>No</t>
        </is>
      </c>
      <c r="K262" s="32" t="n">
        <v>41.3</v>
      </c>
      <c r="L262" s="30" t="inlineStr">
        <is>
          <t>Yes</t>
        </is>
      </c>
      <c r="M262" s="33" t="inlineStr"/>
    </row>
    <row r="263">
      <c r="B263" s="34" t="n">
        <v>45550</v>
      </c>
      <c r="C263" s="35">
        <f>IF($B263="","",TEXT($B263,"mmm"))</f>
        <v/>
      </c>
      <c r="D263" s="35" t="inlineStr">
        <is>
          <t>Expense</t>
        </is>
      </c>
      <c r="E263" s="36" t="inlineStr">
        <is>
          <t>Shopping</t>
        </is>
      </c>
      <c r="F263" s="35">
        <f>IFERROR(VLOOKUP($E263,CatGroupTable,2,FALSE),"")</f>
        <v/>
      </c>
      <c r="G263" s="36" t="inlineStr">
        <is>
          <t>Joint Savings</t>
        </is>
      </c>
      <c r="H263" s="36" t="inlineStr">
        <is>
          <t>Credit Card</t>
        </is>
      </c>
      <c r="I263" s="35" t="inlineStr">
        <is>
          <t>Alex</t>
        </is>
      </c>
      <c r="J263" s="35" t="inlineStr">
        <is>
          <t>No</t>
        </is>
      </c>
      <c r="K263" s="37" t="n">
        <v>134.74</v>
      </c>
      <c r="L263" s="35" t="inlineStr">
        <is>
          <t>Yes</t>
        </is>
      </c>
      <c r="M263" s="38" t="inlineStr"/>
    </row>
    <row r="264">
      <c r="B264" s="29" t="n">
        <v>45552</v>
      </c>
      <c r="C264" s="30">
        <f>IF($B264="","",TEXT($B264,"mmm"))</f>
        <v/>
      </c>
      <c r="D264" s="30" t="inlineStr">
        <is>
          <t>Expense</t>
        </is>
      </c>
      <c r="E264" s="31" t="inlineStr">
        <is>
          <t>Dining Out</t>
        </is>
      </c>
      <c r="F264" s="30">
        <f>IFERROR(VLOOKUP($E264,CatGroupTable,2,FALSE),"")</f>
        <v/>
      </c>
      <c r="G264" s="31" t="inlineStr">
        <is>
          <t>Joint Savings</t>
        </is>
      </c>
      <c r="H264" s="31" t="inlineStr">
        <is>
          <t>Bank Transfer</t>
        </is>
      </c>
      <c r="I264" s="30" t="inlineStr">
        <is>
          <t>Alex</t>
        </is>
      </c>
      <c r="J264" s="30" t="inlineStr">
        <is>
          <t>No</t>
        </is>
      </c>
      <c r="K264" s="32" t="n">
        <v>24.75</v>
      </c>
      <c r="L264" s="30" t="inlineStr">
        <is>
          <t>Yes</t>
        </is>
      </c>
      <c r="M264" s="33" t="inlineStr"/>
    </row>
    <row r="265">
      <c r="B265" s="34" t="n">
        <v>45552</v>
      </c>
      <c r="C265" s="35">
        <f>IF($B265="","",TEXT($B265,"mmm"))</f>
        <v/>
      </c>
      <c r="D265" s="35" t="inlineStr">
        <is>
          <t>Expense</t>
        </is>
      </c>
      <c r="E265" s="36" t="inlineStr">
        <is>
          <t>Transport</t>
        </is>
      </c>
      <c r="F265" s="35">
        <f>IFERROR(VLOOKUP($E265,CatGroupTable,2,FALSE),"")</f>
        <v/>
      </c>
      <c r="G265" s="36" t="inlineStr">
        <is>
          <t>Joint Savings</t>
        </is>
      </c>
      <c r="H265" s="36" t="inlineStr">
        <is>
          <t>Debit Card</t>
        </is>
      </c>
      <c r="I265" s="35" t="inlineStr">
        <is>
          <t>Alex</t>
        </is>
      </c>
      <c r="J265" s="35" t="inlineStr">
        <is>
          <t>No</t>
        </is>
      </c>
      <c r="K265" s="37" t="n">
        <v>36.21</v>
      </c>
      <c r="L265" s="35" t="inlineStr">
        <is>
          <t>No</t>
        </is>
      </c>
      <c r="M265" s="38" t="inlineStr"/>
    </row>
    <row r="266">
      <c r="B266" s="29" t="n">
        <v>45558</v>
      </c>
      <c r="C266" s="30">
        <f>IF($B266="","",TEXT($B266,"mmm"))</f>
        <v/>
      </c>
      <c r="D266" s="30" t="inlineStr">
        <is>
          <t>Expense</t>
        </is>
      </c>
      <c r="E266" s="31" t="inlineStr">
        <is>
          <t>Groceries</t>
        </is>
      </c>
      <c r="F266" s="30">
        <f>IFERROR(VLOOKUP($E266,CatGroupTable,2,FALSE),"")</f>
        <v/>
      </c>
      <c r="G266" s="31" t="inlineStr">
        <is>
          <t>Joint Savings</t>
        </is>
      </c>
      <c r="H266" s="31" t="inlineStr">
        <is>
          <t>Direct Debit</t>
        </is>
      </c>
      <c r="I266" s="30" t="inlineStr">
        <is>
          <t>Sam</t>
        </is>
      </c>
      <c r="J266" s="30" t="inlineStr">
        <is>
          <t>No</t>
        </is>
      </c>
      <c r="K266" s="32" t="n">
        <v>149.29</v>
      </c>
      <c r="L266" s="30" t="inlineStr">
        <is>
          <t>Yes</t>
        </is>
      </c>
      <c r="M266" s="33" t="inlineStr"/>
    </row>
    <row r="267">
      <c r="B267" s="34" t="n">
        <v>45558</v>
      </c>
      <c r="C267" s="35">
        <f>IF($B267="","",TEXT($B267,"mmm"))</f>
        <v/>
      </c>
      <c r="D267" s="35" t="inlineStr">
        <is>
          <t>Expense</t>
        </is>
      </c>
      <c r="E267" s="36" t="inlineStr">
        <is>
          <t>Groceries</t>
        </is>
      </c>
      <c r="F267" s="35">
        <f>IFERROR(VLOOKUP($E267,CatGroupTable,2,FALSE),"")</f>
        <v/>
      </c>
      <c r="G267" s="36" t="inlineStr">
        <is>
          <t>Joint Savings</t>
        </is>
      </c>
      <c r="H267" s="36" t="inlineStr">
        <is>
          <t>Debit Card</t>
        </is>
      </c>
      <c r="I267" s="35" t="inlineStr">
        <is>
          <t>Sam</t>
        </is>
      </c>
      <c r="J267" s="35" t="inlineStr">
        <is>
          <t>No</t>
        </is>
      </c>
      <c r="K267" s="37" t="n">
        <v>127.94</v>
      </c>
      <c r="L267" s="35" t="inlineStr">
        <is>
          <t>Yes</t>
        </is>
      </c>
      <c r="M267" s="38" t="inlineStr"/>
    </row>
    <row r="268">
      <c r="B268" s="29" t="n">
        <v>45558</v>
      </c>
      <c r="C268" s="30">
        <f>IF($B268="","",TEXT($B268,"mmm"))</f>
        <v/>
      </c>
      <c r="D268" s="30" t="inlineStr">
        <is>
          <t>Expense</t>
        </is>
      </c>
      <c r="E268" s="31" t="inlineStr">
        <is>
          <t>Transport</t>
        </is>
      </c>
      <c r="F268" s="30">
        <f>IFERROR(VLOOKUP($E268,CatGroupTable,2,FALSE),"")</f>
        <v/>
      </c>
      <c r="G268" s="31" t="inlineStr">
        <is>
          <t>Joint Savings</t>
        </is>
      </c>
      <c r="H268" s="31" t="inlineStr">
        <is>
          <t>Direct Debit</t>
        </is>
      </c>
      <c r="I268" s="30" t="inlineStr">
        <is>
          <t>Alex</t>
        </is>
      </c>
      <c r="J268" s="30" t="inlineStr">
        <is>
          <t>No</t>
        </is>
      </c>
      <c r="K268" s="32" t="n">
        <v>41.29</v>
      </c>
      <c r="L268" s="30" t="inlineStr">
        <is>
          <t>Yes</t>
        </is>
      </c>
      <c r="M268" s="33" t="inlineStr"/>
    </row>
    <row r="269">
      <c r="B269" s="34" t="n">
        <v>45558</v>
      </c>
      <c r="C269" s="35">
        <f>IF($B269="","",TEXT($B269,"mmm"))</f>
        <v/>
      </c>
      <c r="D269" s="35" t="inlineStr">
        <is>
          <t>Expense</t>
        </is>
      </c>
      <c r="E269" s="36" t="inlineStr">
        <is>
          <t>Entertainment</t>
        </is>
      </c>
      <c r="F269" s="35">
        <f>IFERROR(VLOOKUP($E269,CatGroupTable,2,FALSE),"")</f>
        <v/>
      </c>
      <c r="G269" s="36" t="inlineStr">
        <is>
          <t>Joint Savings</t>
        </is>
      </c>
      <c r="H269" s="36" t="inlineStr">
        <is>
          <t>Debit Card</t>
        </is>
      </c>
      <c r="I269" s="35" t="inlineStr">
        <is>
          <t>Sam</t>
        </is>
      </c>
      <c r="J269" s="35" t="inlineStr">
        <is>
          <t>No</t>
        </is>
      </c>
      <c r="K269" s="37" t="n">
        <v>37.08</v>
      </c>
      <c r="L269" s="35" t="inlineStr">
        <is>
          <t>Yes</t>
        </is>
      </c>
      <c r="M269" s="38" t="inlineStr"/>
    </row>
    <row r="270">
      <c r="B270" s="29" t="n">
        <v>45560</v>
      </c>
      <c r="C270" s="30">
        <f>IF($B270="","",TEXT($B270,"mmm"))</f>
        <v/>
      </c>
      <c r="D270" s="30" t="inlineStr">
        <is>
          <t>Expense</t>
        </is>
      </c>
      <c r="E270" s="31" t="inlineStr">
        <is>
          <t>Transport</t>
        </is>
      </c>
      <c r="F270" s="30">
        <f>IFERROR(VLOOKUP($E270,CatGroupTable,2,FALSE),"")</f>
        <v/>
      </c>
      <c r="G270" s="31" t="inlineStr">
        <is>
          <t>Joint Savings</t>
        </is>
      </c>
      <c r="H270" s="31" t="inlineStr">
        <is>
          <t>Direct Debit</t>
        </is>
      </c>
      <c r="I270" s="30" t="inlineStr">
        <is>
          <t>Alex</t>
        </is>
      </c>
      <c r="J270" s="30" t="inlineStr">
        <is>
          <t>No</t>
        </is>
      </c>
      <c r="K270" s="32" t="n">
        <v>56.27</v>
      </c>
      <c r="L270" s="30" t="inlineStr">
        <is>
          <t>Yes</t>
        </is>
      </c>
      <c r="M270" s="33" t="inlineStr"/>
    </row>
    <row r="271">
      <c r="B271" s="34" t="n">
        <v>45560</v>
      </c>
      <c r="C271" s="35">
        <f>IF($B271="","",TEXT($B271,"mmm"))</f>
        <v/>
      </c>
      <c r="D271" s="35" t="inlineStr">
        <is>
          <t>Expense</t>
        </is>
      </c>
      <c r="E271" s="36" t="inlineStr">
        <is>
          <t>Savings</t>
        </is>
      </c>
      <c r="F271" s="35">
        <f>IFERROR(VLOOKUP($E271,CatGroupTable,2,FALSE),"")</f>
        <v/>
      </c>
      <c r="G271" s="36" t="inlineStr">
        <is>
          <t>Joint Savings</t>
        </is>
      </c>
      <c r="H271" s="36" t="inlineStr">
        <is>
          <t>Bank Transfer</t>
        </is>
      </c>
      <c r="I271" s="35" t="inlineStr">
        <is>
          <t>Alex</t>
        </is>
      </c>
      <c r="J271" s="35" t="inlineStr">
        <is>
          <t>Yes</t>
        </is>
      </c>
      <c r="K271" s="37" t="n">
        <v>500</v>
      </c>
      <c r="L271" s="35" t="inlineStr">
        <is>
          <t>Yes</t>
        </is>
      </c>
      <c r="M271" s="38" t="inlineStr">
        <is>
          <t>Auto-save</t>
        </is>
      </c>
    </row>
    <row r="272">
      <c r="B272" s="29" t="n">
        <v>45561</v>
      </c>
      <c r="C272" s="30">
        <f>IF($B272="","",TEXT($B272,"mmm"))</f>
        <v/>
      </c>
      <c r="D272" s="30" t="inlineStr">
        <is>
          <t>Expense</t>
        </is>
      </c>
      <c r="E272" s="31" t="inlineStr">
        <is>
          <t>Entertainment</t>
        </is>
      </c>
      <c r="F272" s="30">
        <f>IFERROR(VLOOKUP($E272,CatGroupTable,2,FALSE),"")</f>
        <v/>
      </c>
      <c r="G272" s="31" t="inlineStr">
        <is>
          <t>Main Checking</t>
        </is>
      </c>
      <c r="H272" s="31" t="inlineStr">
        <is>
          <t>Bank Transfer</t>
        </is>
      </c>
      <c r="I272" s="30" t="inlineStr">
        <is>
          <t>Alex</t>
        </is>
      </c>
      <c r="J272" s="30" t="inlineStr">
        <is>
          <t>No</t>
        </is>
      </c>
      <c r="K272" s="32" t="n">
        <v>66.54000000000001</v>
      </c>
      <c r="L272" s="30" t="inlineStr">
        <is>
          <t>Yes</t>
        </is>
      </c>
      <c r="M272" s="33" t="inlineStr"/>
    </row>
    <row r="273">
      <c r="B273" s="34" t="n">
        <v>45561</v>
      </c>
      <c r="C273" s="35">
        <f>IF($B273="","",TEXT($B273,"mmm"))</f>
        <v/>
      </c>
      <c r="D273" s="35" t="inlineStr">
        <is>
          <t>Expense</t>
        </is>
      </c>
      <c r="E273" s="36" t="inlineStr">
        <is>
          <t>Investments</t>
        </is>
      </c>
      <c r="F273" s="35">
        <f>IFERROR(VLOOKUP($E273,CatGroupTable,2,FALSE),"")</f>
        <v/>
      </c>
      <c r="G273" s="36" t="inlineStr">
        <is>
          <t>Joint Savings</t>
        </is>
      </c>
      <c r="H273" s="36" t="inlineStr">
        <is>
          <t>Bank Transfer</t>
        </is>
      </c>
      <c r="I273" s="35" t="inlineStr">
        <is>
          <t>Alex</t>
        </is>
      </c>
      <c r="J273" s="35" t="inlineStr">
        <is>
          <t>Yes</t>
        </is>
      </c>
      <c r="K273" s="37" t="n">
        <v>347</v>
      </c>
      <c r="L273" s="35" t="inlineStr">
        <is>
          <t>Yes</t>
        </is>
      </c>
      <c r="M273" s="38" t="inlineStr"/>
    </row>
    <row r="274">
      <c r="B274" s="29" t="n">
        <v>45563</v>
      </c>
      <c r="C274" s="30">
        <f>IF($B274="","",TEXT($B274,"mmm"))</f>
        <v/>
      </c>
      <c r="D274" s="30" t="inlineStr">
        <is>
          <t>Expense</t>
        </is>
      </c>
      <c r="E274" s="31" t="inlineStr">
        <is>
          <t>Hobbies</t>
        </is>
      </c>
      <c r="F274" s="30">
        <f>IFERROR(VLOOKUP($E274,CatGroupTable,2,FALSE),"")</f>
        <v/>
      </c>
      <c r="G274" s="31" t="inlineStr">
        <is>
          <t>Main Checking</t>
        </is>
      </c>
      <c r="H274" s="31" t="inlineStr">
        <is>
          <t>Bank Transfer</t>
        </is>
      </c>
      <c r="I274" s="30" t="inlineStr">
        <is>
          <t>Alex</t>
        </is>
      </c>
      <c r="J274" s="30" t="inlineStr">
        <is>
          <t>No</t>
        </is>
      </c>
      <c r="K274" s="32" t="n">
        <v>21.57</v>
      </c>
      <c r="L274" s="30" t="inlineStr">
        <is>
          <t>Yes</t>
        </is>
      </c>
      <c r="M274" s="33" t="inlineStr"/>
    </row>
    <row r="275">
      <c r="B275" s="34" t="n">
        <v>45566</v>
      </c>
      <c r="C275" s="35">
        <f>IF($B275="","",TEXT($B275,"mmm"))</f>
        <v/>
      </c>
      <c r="D275" s="35" t="inlineStr">
        <is>
          <t>Income</t>
        </is>
      </c>
      <c r="E275" s="36" t="inlineStr">
        <is>
          <t>Salary</t>
        </is>
      </c>
      <c r="F275" s="35">
        <f>IFERROR(VLOOKUP($E275,CatGroupTable,2,FALSE),"")</f>
        <v/>
      </c>
      <c r="G275" s="36" t="inlineStr">
        <is>
          <t>Main Checking</t>
        </is>
      </c>
      <c r="H275" s="36" t="inlineStr">
        <is>
          <t>Bank Transfer</t>
        </is>
      </c>
      <c r="I275" s="35" t="inlineStr">
        <is>
          <t>Sam</t>
        </is>
      </c>
      <c r="J275" s="35" t="inlineStr">
        <is>
          <t>Yes</t>
        </is>
      </c>
      <c r="K275" s="37" t="n">
        <v>3811</v>
      </c>
      <c r="L275" s="35" t="inlineStr">
        <is>
          <t>Yes</t>
        </is>
      </c>
      <c r="M275" s="38" t="inlineStr">
        <is>
          <t>Monthly salary</t>
        </is>
      </c>
    </row>
    <row r="276">
      <c r="B276" s="29" t="n">
        <v>45566</v>
      </c>
      <c r="C276" s="30">
        <f>IF($B276="","",TEXT($B276,"mmm"))</f>
        <v/>
      </c>
      <c r="D276" s="30" t="inlineStr">
        <is>
          <t>Income</t>
        </is>
      </c>
      <c r="E276" s="31" t="inlineStr">
        <is>
          <t>Salary</t>
        </is>
      </c>
      <c r="F276" s="30">
        <f>IFERROR(VLOOKUP($E276,CatGroupTable,2,FALSE),"")</f>
        <v/>
      </c>
      <c r="G276" s="31" t="inlineStr">
        <is>
          <t>Main Checking</t>
        </is>
      </c>
      <c r="H276" s="31" t="inlineStr">
        <is>
          <t>Bank Transfer</t>
        </is>
      </c>
      <c r="I276" s="30" t="inlineStr">
        <is>
          <t>Sam</t>
        </is>
      </c>
      <c r="J276" s="30" t="inlineStr">
        <is>
          <t>Yes</t>
        </is>
      </c>
      <c r="K276" s="32" t="n">
        <v>2770</v>
      </c>
      <c r="L276" s="30" t="inlineStr">
        <is>
          <t>Yes</t>
        </is>
      </c>
      <c r="M276" s="33" t="inlineStr">
        <is>
          <t>Partner salary</t>
        </is>
      </c>
    </row>
    <row r="277">
      <c r="B277" s="34" t="n">
        <v>45568</v>
      </c>
      <c r="C277" s="35">
        <f>IF($B277="","",TEXT($B277,"mmm"))</f>
        <v/>
      </c>
      <c r="D277" s="35" t="inlineStr">
        <is>
          <t>Expense</t>
        </is>
      </c>
      <c r="E277" s="36" t="inlineStr">
        <is>
          <t>Dining Out</t>
        </is>
      </c>
      <c r="F277" s="35">
        <f>IFERROR(VLOOKUP($E277,CatGroupTable,2,FALSE),"")</f>
        <v/>
      </c>
      <c r="G277" s="36" t="inlineStr">
        <is>
          <t>Main Checking</t>
        </is>
      </c>
      <c r="H277" s="36" t="inlineStr">
        <is>
          <t>Direct Debit</t>
        </is>
      </c>
      <c r="I277" s="35" t="inlineStr">
        <is>
          <t>Sam</t>
        </is>
      </c>
      <c r="J277" s="35" t="inlineStr">
        <is>
          <t>No</t>
        </is>
      </c>
      <c r="K277" s="37" t="n">
        <v>40.68</v>
      </c>
      <c r="L277" s="35" t="inlineStr">
        <is>
          <t>No</t>
        </is>
      </c>
      <c r="M277" s="38" t="inlineStr"/>
    </row>
    <row r="278">
      <c r="B278" s="29" t="n">
        <v>45568</v>
      </c>
      <c r="C278" s="30">
        <f>IF($B278="","",TEXT($B278,"mmm"))</f>
        <v/>
      </c>
      <c r="D278" s="30" t="inlineStr">
        <is>
          <t>Expense</t>
        </is>
      </c>
      <c r="E278" s="31" t="inlineStr">
        <is>
          <t>Dining Out</t>
        </is>
      </c>
      <c r="F278" s="30">
        <f>IFERROR(VLOOKUP($E278,CatGroupTable,2,FALSE),"")</f>
        <v/>
      </c>
      <c r="G278" s="31" t="inlineStr">
        <is>
          <t>Main Checking</t>
        </is>
      </c>
      <c r="H278" s="31" t="inlineStr">
        <is>
          <t>Credit Card</t>
        </is>
      </c>
      <c r="I278" s="30" t="inlineStr">
        <is>
          <t>Sam</t>
        </is>
      </c>
      <c r="J278" s="30" t="inlineStr">
        <is>
          <t>No</t>
        </is>
      </c>
      <c r="K278" s="32" t="n">
        <v>68.13</v>
      </c>
      <c r="L278" s="30" t="inlineStr">
        <is>
          <t>Yes</t>
        </is>
      </c>
      <c r="M278" s="33" t="inlineStr"/>
    </row>
    <row r="279">
      <c r="B279" s="34" t="n">
        <v>45569</v>
      </c>
      <c r="C279" s="35">
        <f>IF($B279="","",TEXT($B279,"mmm"))</f>
        <v/>
      </c>
      <c r="D279" s="35" t="inlineStr">
        <is>
          <t>Expense</t>
        </is>
      </c>
      <c r="E279" s="36" t="inlineStr">
        <is>
          <t>Subscriptions</t>
        </is>
      </c>
      <c r="F279" s="35">
        <f>IFERROR(VLOOKUP($E279,CatGroupTable,2,FALSE),"")</f>
        <v/>
      </c>
      <c r="G279" s="36" t="inlineStr">
        <is>
          <t>Credit Card</t>
        </is>
      </c>
      <c r="H279" s="36" t="inlineStr">
        <is>
          <t>Credit Card</t>
        </is>
      </c>
      <c r="I279" s="35" t="inlineStr">
        <is>
          <t>Sam</t>
        </is>
      </c>
      <c r="J279" s="35" t="inlineStr">
        <is>
          <t>Yes</t>
        </is>
      </c>
      <c r="K279" s="37" t="n">
        <v>55.96</v>
      </c>
      <c r="L279" s="35" t="inlineStr">
        <is>
          <t>Yes</t>
        </is>
      </c>
      <c r="M279" s="38" t="inlineStr"/>
    </row>
    <row r="280">
      <c r="B280" s="29" t="n">
        <v>45569</v>
      </c>
      <c r="C280" s="30">
        <f>IF($B280="","",TEXT($B280,"mmm"))</f>
        <v/>
      </c>
      <c r="D280" s="30" t="inlineStr">
        <is>
          <t>Expense</t>
        </is>
      </c>
      <c r="E280" s="31" t="inlineStr">
        <is>
          <t>Healthcare</t>
        </is>
      </c>
      <c r="F280" s="30">
        <f>IFERROR(VLOOKUP($E280,CatGroupTable,2,FALSE),"")</f>
        <v/>
      </c>
      <c r="G280" s="31" t="inlineStr">
        <is>
          <t>Joint Savings</t>
        </is>
      </c>
      <c r="H280" s="31" t="inlineStr">
        <is>
          <t>Direct Debit</t>
        </is>
      </c>
      <c r="I280" s="30" t="inlineStr">
        <is>
          <t>Sam</t>
        </is>
      </c>
      <c r="J280" s="30" t="inlineStr">
        <is>
          <t>No</t>
        </is>
      </c>
      <c r="K280" s="32" t="n">
        <v>48.4</v>
      </c>
      <c r="L280" s="30" t="inlineStr">
        <is>
          <t>Yes</t>
        </is>
      </c>
      <c r="M280" s="33" t="inlineStr"/>
    </row>
    <row r="281">
      <c r="B281" s="34" t="n">
        <v>45570</v>
      </c>
      <c r="C281" s="35">
        <f>IF($B281="","",TEXT($B281,"mmm"))</f>
        <v/>
      </c>
      <c r="D281" s="35" t="inlineStr">
        <is>
          <t>Expense</t>
        </is>
      </c>
      <c r="E281" s="36" t="inlineStr">
        <is>
          <t>Rent / Mortgage</t>
        </is>
      </c>
      <c r="F281" s="35">
        <f>IFERROR(VLOOKUP($E281,CatGroupTable,2,FALSE),"")</f>
        <v/>
      </c>
      <c r="G281" s="36" t="inlineStr">
        <is>
          <t>Main Checking</t>
        </is>
      </c>
      <c r="H281" s="36" t="inlineStr">
        <is>
          <t>Bank Transfer</t>
        </is>
      </c>
      <c r="I281" s="35" t="inlineStr">
        <is>
          <t>Alex</t>
        </is>
      </c>
      <c r="J281" s="35" t="inlineStr">
        <is>
          <t>Yes</t>
        </is>
      </c>
      <c r="K281" s="37" t="n">
        <v>1932.35</v>
      </c>
      <c r="L281" s="35" t="inlineStr">
        <is>
          <t>Yes</t>
        </is>
      </c>
      <c r="M281" s="38" t="inlineStr"/>
    </row>
    <row r="282">
      <c r="B282" s="29" t="n">
        <v>45570</v>
      </c>
      <c r="C282" s="30">
        <f>IF($B282="","",TEXT($B282,"mmm"))</f>
        <v/>
      </c>
      <c r="D282" s="30" t="inlineStr">
        <is>
          <t>Expense</t>
        </is>
      </c>
      <c r="E282" s="31" t="inlineStr">
        <is>
          <t>Transport</t>
        </is>
      </c>
      <c r="F282" s="30">
        <f>IFERROR(VLOOKUP($E282,CatGroupTable,2,FALSE),"")</f>
        <v/>
      </c>
      <c r="G282" s="31" t="inlineStr">
        <is>
          <t>Main Checking</t>
        </is>
      </c>
      <c r="H282" s="31" t="inlineStr">
        <is>
          <t>Direct Debit</t>
        </is>
      </c>
      <c r="I282" s="30" t="inlineStr">
        <is>
          <t>Sam</t>
        </is>
      </c>
      <c r="J282" s="30" t="inlineStr">
        <is>
          <t>Yes</t>
        </is>
      </c>
      <c r="K282" s="32" t="n">
        <v>495.72</v>
      </c>
      <c r="L282" s="30" t="inlineStr">
        <is>
          <t>Yes</t>
        </is>
      </c>
      <c r="M282" s="33" t="inlineStr"/>
    </row>
    <row r="283">
      <c r="B283" s="34" t="n">
        <v>45570</v>
      </c>
      <c r="C283" s="35">
        <f>IF($B283="","",TEXT($B283,"mmm"))</f>
        <v/>
      </c>
      <c r="D283" s="35" t="inlineStr">
        <is>
          <t>Expense</t>
        </is>
      </c>
      <c r="E283" s="36" t="inlineStr">
        <is>
          <t>Phone / Internet</t>
        </is>
      </c>
      <c r="F283" s="35">
        <f>IFERROR(VLOOKUP($E283,CatGroupTable,2,FALSE),"")</f>
        <v/>
      </c>
      <c r="G283" s="36" t="inlineStr">
        <is>
          <t>Main Checking</t>
        </is>
      </c>
      <c r="H283" s="36" t="inlineStr">
        <is>
          <t>Direct Debit</t>
        </is>
      </c>
      <c r="I283" s="35" t="inlineStr">
        <is>
          <t>Sam</t>
        </is>
      </c>
      <c r="J283" s="35" t="inlineStr">
        <is>
          <t>Yes</t>
        </is>
      </c>
      <c r="K283" s="37" t="n">
        <v>106.17</v>
      </c>
      <c r="L283" s="35" t="inlineStr">
        <is>
          <t>Yes</t>
        </is>
      </c>
      <c r="M283" s="38" t="inlineStr"/>
    </row>
    <row r="284">
      <c r="B284" s="29" t="n">
        <v>45570</v>
      </c>
      <c r="C284" s="30">
        <f>IF($B284="","",TEXT($B284,"mmm"))</f>
        <v/>
      </c>
      <c r="D284" s="30" t="inlineStr">
        <is>
          <t>Expense</t>
        </is>
      </c>
      <c r="E284" s="31" t="inlineStr">
        <is>
          <t>Debt Payment</t>
        </is>
      </c>
      <c r="F284" s="30">
        <f>IFERROR(VLOOKUP($E284,CatGroupTable,2,FALSE),"")</f>
        <v/>
      </c>
      <c r="G284" s="31" t="inlineStr">
        <is>
          <t>Main Checking</t>
        </is>
      </c>
      <c r="H284" s="31" t="inlineStr">
        <is>
          <t>Bank Transfer</t>
        </is>
      </c>
      <c r="I284" s="30" t="inlineStr">
        <is>
          <t>Alex</t>
        </is>
      </c>
      <c r="J284" s="30" t="inlineStr">
        <is>
          <t>Yes</t>
        </is>
      </c>
      <c r="K284" s="32" t="n">
        <v>370.4</v>
      </c>
      <c r="L284" s="30" t="inlineStr">
        <is>
          <t>Yes</t>
        </is>
      </c>
      <c r="M284" s="33" t="inlineStr"/>
    </row>
    <row r="285">
      <c r="B285" s="34" t="n">
        <v>45571</v>
      </c>
      <c r="C285" s="35">
        <f>IF($B285="","",TEXT($B285,"mmm"))</f>
        <v/>
      </c>
      <c r="D285" s="35" t="inlineStr">
        <is>
          <t>Expense</t>
        </is>
      </c>
      <c r="E285" s="36" t="inlineStr">
        <is>
          <t>Utilities</t>
        </is>
      </c>
      <c r="F285" s="35">
        <f>IFERROR(VLOOKUP($E285,CatGroupTable,2,FALSE),"")</f>
        <v/>
      </c>
      <c r="G285" s="36" t="inlineStr">
        <is>
          <t>Main Checking</t>
        </is>
      </c>
      <c r="H285" s="36" t="inlineStr">
        <is>
          <t>Direct Debit</t>
        </is>
      </c>
      <c r="I285" s="35" t="inlineStr">
        <is>
          <t>Sam</t>
        </is>
      </c>
      <c r="J285" s="35" t="inlineStr">
        <is>
          <t>Yes</t>
        </is>
      </c>
      <c r="K285" s="37" t="n">
        <v>217.94</v>
      </c>
      <c r="L285" s="35" t="inlineStr">
        <is>
          <t>Yes</t>
        </is>
      </c>
      <c r="M285" s="38" t="inlineStr"/>
    </row>
    <row r="286">
      <c r="B286" s="29" t="n">
        <v>45571</v>
      </c>
      <c r="C286" s="30">
        <f>IF($B286="","",TEXT($B286,"mmm"))</f>
        <v/>
      </c>
      <c r="D286" s="30" t="inlineStr">
        <is>
          <t>Expense</t>
        </is>
      </c>
      <c r="E286" s="31" t="inlineStr">
        <is>
          <t>Healthcare</t>
        </is>
      </c>
      <c r="F286" s="30">
        <f>IFERROR(VLOOKUP($E286,CatGroupTable,2,FALSE),"")</f>
        <v/>
      </c>
      <c r="G286" s="31" t="inlineStr">
        <is>
          <t>Main Checking</t>
        </is>
      </c>
      <c r="H286" s="31" t="inlineStr">
        <is>
          <t>Direct Debit</t>
        </is>
      </c>
      <c r="I286" s="30" t="inlineStr">
        <is>
          <t>Alex</t>
        </is>
      </c>
      <c r="J286" s="30" t="inlineStr">
        <is>
          <t>Yes</t>
        </is>
      </c>
      <c r="K286" s="32" t="n">
        <v>192.71</v>
      </c>
      <c r="L286" s="30" t="inlineStr">
        <is>
          <t>Yes</t>
        </is>
      </c>
      <c r="M286" s="33" t="inlineStr"/>
    </row>
    <row r="287">
      <c r="B287" s="34" t="n">
        <v>45571</v>
      </c>
      <c r="C287" s="35">
        <f>IF($B287="","",TEXT($B287,"mmm"))</f>
        <v/>
      </c>
      <c r="D287" s="35" t="inlineStr">
        <is>
          <t>Expense</t>
        </is>
      </c>
      <c r="E287" s="36" t="inlineStr">
        <is>
          <t>Insurance</t>
        </is>
      </c>
      <c r="F287" s="35">
        <f>IFERROR(VLOOKUP($E287,CatGroupTable,2,FALSE),"")</f>
        <v/>
      </c>
      <c r="G287" s="36" t="inlineStr">
        <is>
          <t>Main Checking</t>
        </is>
      </c>
      <c r="H287" s="36" t="inlineStr">
        <is>
          <t>Direct Debit</t>
        </is>
      </c>
      <c r="I287" s="35" t="inlineStr">
        <is>
          <t>Alex</t>
        </is>
      </c>
      <c r="J287" s="35" t="inlineStr">
        <is>
          <t>Yes</t>
        </is>
      </c>
      <c r="K287" s="37" t="n">
        <v>160.09</v>
      </c>
      <c r="L287" s="35" t="inlineStr">
        <is>
          <t>Yes</t>
        </is>
      </c>
      <c r="M287" s="38" t="inlineStr"/>
    </row>
    <row r="288">
      <c r="B288" s="29" t="n">
        <v>45571</v>
      </c>
      <c r="C288" s="30">
        <f>IF($B288="","",TEXT($B288,"mmm"))</f>
        <v/>
      </c>
      <c r="D288" s="30" t="inlineStr">
        <is>
          <t>Expense</t>
        </is>
      </c>
      <c r="E288" s="31" t="inlineStr">
        <is>
          <t>Groceries</t>
        </is>
      </c>
      <c r="F288" s="30">
        <f>IFERROR(VLOOKUP($E288,CatGroupTable,2,FALSE),"")</f>
        <v/>
      </c>
      <c r="G288" s="31" t="inlineStr">
        <is>
          <t>Joint Savings</t>
        </is>
      </c>
      <c r="H288" s="31" t="inlineStr">
        <is>
          <t>Credit Card</t>
        </is>
      </c>
      <c r="I288" s="30" t="inlineStr">
        <is>
          <t>Alex</t>
        </is>
      </c>
      <c r="J288" s="30" t="inlineStr">
        <is>
          <t>No</t>
        </is>
      </c>
      <c r="K288" s="32" t="n">
        <v>190.7</v>
      </c>
      <c r="L288" s="30" t="inlineStr">
        <is>
          <t>No</t>
        </is>
      </c>
      <c r="M288" s="33" t="inlineStr"/>
    </row>
    <row r="289">
      <c r="B289" s="34" t="n">
        <v>45575</v>
      </c>
      <c r="C289" s="35">
        <f>IF($B289="","",TEXT($B289,"mmm"))</f>
        <v/>
      </c>
      <c r="D289" s="35" t="inlineStr">
        <is>
          <t>Expense</t>
        </is>
      </c>
      <c r="E289" s="36" t="inlineStr">
        <is>
          <t>Transport</t>
        </is>
      </c>
      <c r="F289" s="35">
        <f>IFERROR(VLOOKUP($E289,CatGroupTable,2,FALSE),"")</f>
        <v/>
      </c>
      <c r="G289" s="36" t="inlineStr">
        <is>
          <t>Main Checking</t>
        </is>
      </c>
      <c r="H289" s="36" t="inlineStr">
        <is>
          <t>Debit Card</t>
        </is>
      </c>
      <c r="I289" s="35" t="inlineStr">
        <is>
          <t>Sam</t>
        </is>
      </c>
      <c r="J289" s="35" t="inlineStr">
        <is>
          <t>No</t>
        </is>
      </c>
      <c r="K289" s="37" t="n">
        <v>64.23999999999999</v>
      </c>
      <c r="L289" s="35" t="inlineStr">
        <is>
          <t>No</t>
        </is>
      </c>
      <c r="M289" s="38" t="inlineStr"/>
    </row>
    <row r="290">
      <c r="B290" s="29" t="n">
        <v>45577</v>
      </c>
      <c r="C290" s="30">
        <f>IF($B290="","",TEXT($B290,"mmm"))</f>
        <v/>
      </c>
      <c r="D290" s="30" t="inlineStr">
        <is>
          <t>Expense</t>
        </is>
      </c>
      <c r="E290" s="31" t="inlineStr">
        <is>
          <t>Dining Out</t>
        </is>
      </c>
      <c r="F290" s="30">
        <f>IFERROR(VLOOKUP($E290,CatGroupTable,2,FALSE),"")</f>
        <v/>
      </c>
      <c r="G290" s="31" t="inlineStr">
        <is>
          <t>Main Checking</t>
        </is>
      </c>
      <c r="H290" s="31" t="inlineStr">
        <is>
          <t>Debit Card</t>
        </is>
      </c>
      <c r="I290" s="30" t="inlineStr">
        <is>
          <t>Alex</t>
        </is>
      </c>
      <c r="J290" s="30" t="inlineStr">
        <is>
          <t>No</t>
        </is>
      </c>
      <c r="K290" s="32" t="n">
        <v>39.35</v>
      </c>
      <c r="L290" s="30" t="inlineStr">
        <is>
          <t>Yes</t>
        </is>
      </c>
      <c r="M290" s="33" t="inlineStr"/>
    </row>
    <row r="291">
      <c r="B291" s="34" t="n">
        <v>45578</v>
      </c>
      <c r="C291" s="35">
        <f>IF($B291="","",TEXT($B291,"mmm"))</f>
        <v/>
      </c>
      <c r="D291" s="35" t="inlineStr">
        <is>
          <t>Expense</t>
        </is>
      </c>
      <c r="E291" s="36" t="inlineStr">
        <is>
          <t>Shopping</t>
        </is>
      </c>
      <c r="F291" s="35">
        <f>IFERROR(VLOOKUP($E291,CatGroupTable,2,FALSE),"")</f>
        <v/>
      </c>
      <c r="G291" s="36" t="inlineStr">
        <is>
          <t>Main Checking</t>
        </is>
      </c>
      <c r="H291" s="36" t="inlineStr">
        <is>
          <t>Cash</t>
        </is>
      </c>
      <c r="I291" s="35" t="inlineStr">
        <is>
          <t>Sam</t>
        </is>
      </c>
      <c r="J291" s="35" t="inlineStr">
        <is>
          <t>No</t>
        </is>
      </c>
      <c r="K291" s="37" t="n">
        <v>161.09</v>
      </c>
      <c r="L291" s="35" t="inlineStr">
        <is>
          <t>Yes</t>
        </is>
      </c>
      <c r="M291" s="38" t="inlineStr"/>
    </row>
    <row r="292">
      <c r="B292" s="29" t="n">
        <v>45579</v>
      </c>
      <c r="C292" s="30">
        <f>IF($B292="","",TEXT($B292,"mmm"))</f>
        <v/>
      </c>
      <c r="D292" s="30" t="inlineStr">
        <is>
          <t>Expense</t>
        </is>
      </c>
      <c r="E292" s="31" t="inlineStr">
        <is>
          <t>Groceries</t>
        </is>
      </c>
      <c r="F292" s="30">
        <f>IFERROR(VLOOKUP($E292,CatGroupTable,2,FALSE),"")</f>
        <v/>
      </c>
      <c r="G292" s="31" t="inlineStr">
        <is>
          <t>Main Checking</t>
        </is>
      </c>
      <c r="H292" s="31" t="inlineStr">
        <is>
          <t>Bank Transfer</t>
        </is>
      </c>
      <c r="I292" s="30" t="inlineStr">
        <is>
          <t>Alex</t>
        </is>
      </c>
      <c r="J292" s="30" t="inlineStr">
        <is>
          <t>No</t>
        </is>
      </c>
      <c r="K292" s="32" t="n">
        <v>118.29</v>
      </c>
      <c r="L292" s="30" t="inlineStr">
        <is>
          <t>No</t>
        </is>
      </c>
      <c r="M292" s="33" t="inlineStr"/>
    </row>
    <row r="293">
      <c r="B293" s="34" t="n">
        <v>45579</v>
      </c>
      <c r="C293" s="35">
        <f>IF($B293="","",TEXT($B293,"mmm"))</f>
        <v/>
      </c>
      <c r="D293" s="35" t="inlineStr">
        <is>
          <t>Expense</t>
        </is>
      </c>
      <c r="E293" s="36" t="inlineStr">
        <is>
          <t>Entertainment</t>
        </is>
      </c>
      <c r="F293" s="35">
        <f>IFERROR(VLOOKUP($E293,CatGroupTable,2,FALSE),"")</f>
        <v/>
      </c>
      <c r="G293" s="36" t="inlineStr">
        <is>
          <t>Main Checking</t>
        </is>
      </c>
      <c r="H293" s="36" t="inlineStr">
        <is>
          <t>Bank Transfer</t>
        </is>
      </c>
      <c r="I293" s="35" t="inlineStr">
        <is>
          <t>Alex</t>
        </is>
      </c>
      <c r="J293" s="35" t="inlineStr">
        <is>
          <t>No</t>
        </is>
      </c>
      <c r="K293" s="37" t="n">
        <v>32.46</v>
      </c>
      <c r="L293" s="35" t="inlineStr">
        <is>
          <t>Yes</t>
        </is>
      </c>
      <c r="M293" s="38" t="inlineStr"/>
    </row>
    <row r="294">
      <c r="B294" s="29" t="n">
        <v>45582</v>
      </c>
      <c r="C294" s="30">
        <f>IF($B294="","",TEXT($B294,"mmm"))</f>
        <v/>
      </c>
      <c r="D294" s="30" t="inlineStr">
        <is>
          <t>Expense</t>
        </is>
      </c>
      <c r="E294" s="31" t="inlineStr">
        <is>
          <t>Groceries</t>
        </is>
      </c>
      <c r="F294" s="30">
        <f>IFERROR(VLOOKUP($E294,CatGroupTable,2,FALSE),"")</f>
        <v/>
      </c>
      <c r="G294" s="31" t="inlineStr">
        <is>
          <t>Main Checking</t>
        </is>
      </c>
      <c r="H294" s="31" t="inlineStr">
        <is>
          <t>Cash</t>
        </is>
      </c>
      <c r="I294" s="30" t="inlineStr">
        <is>
          <t>Alex</t>
        </is>
      </c>
      <c r="J294" s="30" t="inlineStr">
        <is>
          <t>No</t>
        </is>
      </c>
      <c r="K294" s="32" t="n">
        <v>196.16</v>
      </c>
      <c r="L294" s="30" t="inlineStr">
        <is>
          <t>Yes</t>
        </is>
      </c>
      <c r="M294" s="33" t="inlineStr"/>
    </row>
    <row r="295">
      <c r="B295" s="34" t="n">
        <v>45583</v>
      </c>
      <c r="C295" s="35">
        <f>IF($B295="","",TEXT($B295,"mmm"))</f>
        <v/>
      </c>
      <c r="D295" s="35" t="inlineStr">
        <is>
          <t>Expense</t>
        </is>
      </c>
      <c r="E295" s="36" t="inlineStr">
        <is>
          <t>Groceries</t>
        </is>
      </c>
      <c r="F295" s="35">
        <f>IFERROR(VLOOKUP($E295,CatGroupTable,2,FALSE),"")</f>
        <v/>
      </c>
      <c r="G295" s="36" t="inlineStr">
        <is>
          <t>Main Checking</t>
        </is>
      </c>
      <c r="H295" s="36" t="inlineStr">
        <is>
          <t>Cash</t>
        </is>
      </c>
      <c r="I295" s="35" t="inlineStr">
        <is>
          <t>Sam</t>
        </is>
      </c>
      <c r="J295" s="35" t="inlineStr">
        <is>
          <t>No</t>
        </is>
      </c>
      <c r="K295" s="37" t="n">
        <v>173.53</v>
      </c>
      <c r="L295" s="35" t="inlineStr">
        <is>
          <t>Yes</t>
        </is>
      </c>
      <c r="M295" s="38" t="inlineStr"/>
    </row>
    <row r="296">
      <c r="B296" s="29" t="n">
        <v>45584</v>
      </c>
      <c r="C296" s="30">
        <f>IF($B296="","",TEXT($B296,"mmm"))</f>
        <v/>
      </c>
      <c r="D296" s="30" t="inlineStr">
        <is>
          <t>Expense</t>
        </is>
      </c>
      <c r="E296" s="31" t="inlineStr">
        <is>
          <t>Transport</t>
        </is>
      </c>
      <c r="F296" s="30">
        <f>IFERROR(VLOOKUP($E296,CatGroupTable,2,FALSE),"")</f>
        <v/>
      </c>
      <c r="G296" s="31" t="inlineStr">
        <is>
          <t>Main Checking</t>
        </is>
      </c>
      <c r="H296" s="31" t="inlineStr">
        <is>
          <t>Cash</t>
        </is>
      </c>
      <c r="I296" s="30" t="inlineStr">
        <is>
          <t>Sam</t>
        </is>
      </c>
      <c r="J296" s="30" t="inlineStr">
        <is>
          <t>No</t>
        </is>
      </c>
      <c r="K296" s="32" t="n">
        <v>62.64</v>
      </c>
      <c r="L296" s="30" t="inlineStr">
        <is>
          <t>No</t>
        </is>
      </c>
      <c r="M296" s="33" t="inlineStr"/>
    </row>
    <row r="297">
      <c r="B297" s="34" t="n">
        <v>45585</v>
      </c>
      <c r="C297" s="35">
        <f>IF($B297="","",TEXT($B297,"mmm"))</f>
        <v/>
      </c>
      <c r="D297" s="35" t="inlineStr">
        <is>
          <t>Income</t>
        </is>
      </c>
      <c r="E297" s="36" t="inlineStr">
        <is>
          <t>Side Income</t>
        </is>
      </c>
      <c r="F297" s="35">
        <f>IFERROR(VLOOKUP($E297,CatGroupTable,2,FALSE),"")</f>
        <v/>
      </c>
      <c r="G297" s="36" t="inlineStr">
        <is>
          <t>Main Checking</t>
        </is>
      </c>
      <c r="H297" s="36" t="inlineStr">
        <is>
          <t>Bank Transfer</t>
        </is>
      </c>
      <c r="I297" s="35" t="inlineStr">
        <is>
          <t>Alex</t>
        </is>
      </c>
      <c r="J297" s="35" t="inlineStr">
        <is>
          <t>No</t>
        </is>
      </c>
      <c r="K297" s="37" t="n">
        <v>349</v>
      </c>
      <c r="L297" s="35" t="inlineStr">
        <is>
          <t>Yes</t>
        </is>
      </c>
      <c r="M297" s="38" t="inlineStr">
        <is>
          <t>Freelance</t>
        </is>
      </c>
    </row>
    <row r="298">
      <c r="B298" s="29" t="n">
        <v>45585</v>
      </c>
      <c r="C298" s="30">
        <f>IF($B298="","",TEXT($B298,"mmm"))</f>
        <v/>
      </c>
      <c r="D298" s="30" t="inlineStr">
        <is>
          <t>Expense</t>
        </is>
      </c>
      <c r="E298" s="31" t="inlineStr">
        <is>
          <t>Healthcare</t>
        </is>
      </c>
      <c r="F298" s="30">
        <f>IFERROR(VLOOKUP($E298,CatGroupTable,2,FALSE),"")</f>
        <v/>
      </c>
      <c r="G298" s="31" t="inlineStr">
        <is>
          <t>Main Checking</t>
        </is>
      </c>
      <c r="H298" s="31" t="inlineStr">
        <is>
          <t>Credit Card</t>
        </is>
      </c>
      <c r="I298" s="30" t="inlineStr">
        <is>
          <t>Sam</t>
        </is>
      </c>
      <c r="J298" s="30" t="inlineStr">
        <is>
          <t>No</t>
        </is>
      </c>
      <c r="K298" s="32" t="n">
        <v>62.61</v>
      </c>
      <c r="L298" s="30" t="inlineStr">
        <is>
          <t>Yes</t>
        </is>
      </c>
      <c r="M298" s="33" t="inlineStr"/>
    </row>
    <row r="299">
      <c r="B299" s="34" t="n">
        <v>45588</v>
      </c>
      <c r="C299" s="35">
        <f>IF($B299="","",TEXT($B299,"mmm"))</f>
        <v/>
      </c>
      <c r="D299" s="35" t="inlineStr">
        <is>
          <t>Expense</t>
        </is>
      </c>
      <c r="E299" s="36" t="inlineStr">
        <is>
          <t>Hobbies</t>
        </is>
      </c>
      <c r="F299" s="35">
        <f>IFERROR(VLOOKUP($E299,CatGroupTable,2,FALSE),"")</f>
        <v/>
      </c>
      <c r="G299" s="36" t="inlineStr">
        <is>
          <t>Main Checking</t>
        </is>
      </c>
      <c r="H299" s="36" t="inlineStr">
        <is>
          <t>Bank Transfer</t>
        </is>
      </c>
      <c r="I299" s="35" t="inlineStr">
        <is>
          <t>Sam</t>
        </is>
      </c>
      <c r="J299" s="35" t="inlineStr">
        <is>
          <t>No</t>
        </is>
      </c>
      <c r="K299" s="37" t="n">
        <v>36.58</v>
      </c>
      <c r="L299" s="35" t="inlineStr">
        <is>
          <t>Yes</t>
        </is>
      </c>
      <c r="M299" s="38" t="inlineStr"/>
    </row>
    <row r="300">
      <c r="B300" s="29" t="n">
        <v>45590</v>
      </c>
      <c r="C300" s="30">
        <f>IF($B300="","",TEXT($B300,"mmm"))</f>
        <v/>
      </c>
      <c r="D300" s="30" t="inlineStr">
        <is>
          <t>Expense</t>
        </is>
      </c>
      <c r="E300" s="31" t="inlineStr">
        <is>
          <t>Savings</t>
        </is>
      </c>
      <c r="F300" s="30">
        <f>IFERROR(VLOOKUP($E300,CatGroupTable,2,FALSE),"")</f>
        <v/>
      </c>
      <c r="G300" s="31" t="inlineStr">
        <is>
          <t>Joint Savings</t>
        </is>
      </c>
      <c r="H300" s="31" t="inlineStr">
        <is>
          <t>Bank Transfer</t>
        </is>
      </c>
      <c r="I300" s="30" t="inlineStr">
        <is>
          <t>Sam</t>
        </is>
      </c>
      <c r="J300" s="30" t="inlineStr">
        <is>
          <t>Yes</t>
        </is>
      </c>
      <c r="K300" s="32" t="n">
        <v>500</v>
      </c>
      <c r="L300" s="30" t="inlineStr">
        <is>
          <t>Yes</t>
        </is>
      </c>
      <c r="M300" s="33" t="inlineStr">
        <is>
          <t>Auto-save</t>
        </is>
      </c>
    </row>
    <row r="301">
      <c r="B301" s="34" t="n">
        <v>45591</v>
      </c>
      <c r="C301" s="35">
        <f>IF($B301="","",TEXT($B301,"mmm"))</f>
        <v/>
      </c>
      <c r="D301" s="35" t="inlineStr">
        <is>
          <t>Expense</t>
        </is>
      </c>
      <c r="E301" s="36" t="inlineStr">
        <is>
          <t>Entertainment</t>
        </is>
      </c>
      <c r="F301" s="35">
        <f>IFERROR(VLOOKUP($E301,CatGroupTable,2,FALSE),"")</f>
        <v/>
      </c>
      <c r="G301" s="36" t="inlineStr">
        <is>
          <t>Main Checking</t>
        </is>
      </c>
      <c r="H301" s="36" t="inlineStr">
        <is>
          <t>Direct Debit</t>
        </is>
      </c>
      <c r="I301" s="35" t="inlineStr">
        <is>
          <t>Sam</t>
        </is>
      </c>
      <c r="J301" s="35" t="inlineStr">
        <is>
          <t>No</t>
        </is>
      </c>
      <c r="K301" s="37" t="n">
        <v>55.45</v>
      </c>
      <c r="L301" s="35" t="inlineStr">
        <is>
          <t>Yes</t>
        </is>
      </c>
      <c r="M301" s="38" t="inlineStr"/>
    </row>
    <row r="302">
      <c r="B302" s="29" t="n">
        <v>45591</v>
      </c>
      <c r="C302" s="30">
        <f>IF($B302="","",TEXT($B302,"mmm"))</f>
        <v/>
      </c>
      <c r="D302" s="30" t="inlineStr">
        <is>
          <t>Expense</t>
        </is>
      </c>
      <c r="E302" s="31" t="inlineStr">
        <is>
          <t>Hobbies</t>
        </is>
      </c>
      <c r="F302" s="30">
        <f>IFERROR(VLOOKUP($E302,CatGroupTable,2,FALSE),"")</f>
        <v/>
      </c>
      <c r="G302" s="31" t="inlineStr">
        <is>
          <t>Joint Savings</t>
        </is>
      </c>
      <c r="H302" s="31" t="inlineStr">
        <is>
          <t>Bank Transfer</t>
        </is>
      </c>
      <c r="I302" s="30" t="inlineStr">
        <is>
          <t>Alex</t>
        </is>
      </c>
      <c r="J302" s="30" t="inlineStr">
        <is>
          <t>No</t>
        </is>
      </c>
      <c r="K302" s="32" t="n">
        <v>43.58</v>
      </c>
      <c r="L302" s="30" t="inlineStr">
        <is>
          <t>Yes</t>
        </is>
      </c>
      <c r="M302" s="33" t="inlineStr"/>
    </row>
    <row r="303">
      <c r="B303" s="34" t="n">
        <v>45591</v>
      </c>
      <c r="C303" s="35">
        <f>IF($B303="","",TEXT($B303,"mmm"))</f>
        <v/>
      </c>
      <c r="D303" s="35" t="inlineStr">
        <is>
          <t>Expense</t>
        </is>
      </c>
      <c r="E303" s="36" t="inlineStr">
        <is>
          <t>Investments</t>
        </is>
      </c>
      <c r="F303" s="35">
        <f>IFERROR(VLOOKUP($E303,CatGroupTable,2,FALSE),"")</f>
        <v/>
      </c>
      <c r="G303" s="36" t="inlineStr">
        <is>
          <t>Joint Savings</t>
        </is>
      </c>
      <c r="H303" s="36" t="inlineStr">
        <is>
          <t>Bank Transfer</t>
        </is>
      </c>
      <c r="I303" s="35" t="inlineStr">
        <is>
          <t>Alex</t>
        </is>
      </c>
      <c r="J303" s="35" t="inlineStr">
        <is>
          <t>Yes</t>
        </is>
      </c>
      <c r="K303" s="37" t="n">
        <v>218</v>
      </c>
      <c r="L303" s="35" t="inlineStr">
        <is>
          <t>Yes</t>
        </is>
      </c>
      <c r="M303" s="38" t="inlineStr"/>
    </row>
    <row r="304">
      <c r="B304" s="29" t="n">
        <v>45593</v>
      </c>
      <c r="C304" s="30">
        <f>IF($B304="","",TEXT($B304,"mmm"))</f>
        <v/>
      </c>
      <c r="D304" s="30" t="inlineStr">
        <is>
          <t>Expense</t>
        </is>
      </c>
      <c r="E304" s="31" t="inlineStr">
        <is>
          <t>Dining Out</t>
        </is>
      </c>
      <c r="F304" s="30">
        <f>IFERROR(VLOOKUP($E304,CatGroupTable,2,FALSE),"")</f>
        <v/>
      </c>
      <c r="G304" s="31" t="inlineStr">
        <is>
          <t>Main Checking</t>
        </is>
      </c>
      <c r="H304" s="31" t="inlineStr">
        <is>
          <t>Debit Card</t>
        </is>
      </c>
      <c r="I304" s="30" t="inlineStr">
        <is>
          <t>Sam</t>
        </is>
      </c>
      <c r="J304" s="30" t="inlineStr">
        <is>
          <t>No</t>
        </is>
      </c>
      <c r="K304" s="32" t="n">
        <v>67.47</v>
      </c>
      <c r="L304" s="30" t="inlineStr">
        <is>
          <t>Yes</t>
        </is>
      </c>
      <c r="M304" s="33" t="inlineStr"/>
    </row>
    <row r="305">
      <c r="B305" s="34" t="n">
        <v>45593</v>
      </c>
      <c r="C305" s="35">
        <f>IF($B305="","",TEXT($B305,"mmm"))</f>
        <v/>
      </c>
      <c r="D305" s="35" t="inlineStr">
        <is>
          <t>Expense</t>
        </is>
      </c>
      <c r="E305" s="36" t="inlineStr">
        <is>
          <t>Shopping</t>
        </is>
      </c>
      <c r="F305" s="35">
        <f>IFERROR(VLOOKUP($E305,CatGroupTable,2,FALSE),"")</f>
        <v/>
      </c>
      <c r="G305" s="36" t="inlineStr">
        <is>
          <t>Joint Savings</t>
        </is>
      </c>
      <c r="H305" s="36" t="inlineStr">
        <is>
          <t>Debit Card</t>
        </is>
      </c>
      <c r="I305" s="35" t="inlineStr">
        <is>
          <t>Sam</t>
        </is>
      </c>
      <c r="J305" s="35" t="inlineStr">
        <is>
          <t>No</t>
        </is>
      </c>
      <c r="K305" s="37" t="n">
        <v>55.9</v>
      </c>
      <c r="L305" s="35" t="inlineStr">
        <is>
          <t>Yes</t>
        </is>
      </c>
      <c r="M305" s="38" t="inlineStr"/>
    </row>
    <row r="306">
      <c r="B306" s="29" t="n">
        <v>45597</v>
      </c>
      <c r="C306" s="30">
        <f>IF($B306="","",TEXT($B306,"mmm"))</f>
        <v/>
      </c>
      <c r="D306" s="30" t="inlineStr">
        <is>
          <t>Income</t>
        </is>
      </c>
      <c r="E306" s="31" t="inlineStr">
        <is>
          <t>Salary</t>
        </is>
      </c>
      <c r="F306" s="30">
        <f>IFERROR(VLOOKUP($E306,CatGroupTable,2,FALSE),"")</f>
        <v/>
      </c>
      <c r="G306" s="31" t="inlineStr">
        <is>
          <t>Main Checking</t>
        </is>
      </c>
      <c r="H306" s="31" t="inlineStr">
        <is>
          <t>Bank Transfer</t>
        </is>
      </c>
      <c r="I306" s="30" t="inlineStr">
        <is>
          <t>Sam</t>
        </is>
      </c>
      <c r="J306" s="30" t="inlineStr">
        <is>
          <t>Yes</t>
        </is>
      </c>
      <c r="K306" s="32" t="n">
        <v>3820</v>
      </c>
      <c r="L306" s="30" t="inlineStr">
        <is>
          <t>Yes</t>
        </is>
      </c>
      <c r="M306" s="33" t="inlineStr">
        <is>
          <t>Monthly salary</t>
        </is>
      </c>
    </row>
    <row r="307">
      <c r="B307" s="34" t="n">
        <v>45597</v>
      </c>
      <c r="C307" s="35">
        <f>IF($B307="","",TEXT($B307,"mmm"))</f>
        <v/>
      </c>
      <c r="D307" s="35" t="inlineStr">
        <is>
          <t>Income</t>
        </is>
      </c>
      <c r="E307" s="36" t="inlineStr">
        <is>
          <t>Salary</t>
        </is>
      </c>
      <c r="F307" s="35">
        <f>IFERROR(VLOOKUP($E307,CatGroupTable,2,FALSE),"")</f>
        <v/>
      </c>
      <c r="G307" s="36" t="inlineStr">
        <is>
          <t>Main Checking</t>
        </is>
      </c>
      <c r="H307" s="36" t="inlineStr">
        <is>
          <t>Bank Transfer</t>
        </is>
      </c>
      <c r="I307" s="35" t="inlineStr">
        <is>
          <t>Sam</t>
        </is>
      </c>
      <c r="J307" s="35" t="inlineStr">
        <is>
          <t>Yes</t>
        </is>
      </c>
      <c r="K307" s="37" t="n">
        <v>2756</v>
      </c>
      <c r="L307" s="35" t="inlineStr">
        <is>
          <t>Yes</t>
        </is>
      </c>
      <c r="M307" s="38" t="inlineStr">
        <is>
          <t>Partner salary</t>
        </is>
      </c>
    </row>
    <row r="308">
      <c r="B308" s="29" t="n">
        <v>45598</v>
      </c>
      <c r="C308" s="30">
        <f>IF($B308="","",TEXT($B308,"mmm"))</f>
        <v/>
      </c>
      <c r="D308" s="30" t="inlineStr">
        <is>
          <t>Expense</t>
        </is>
      </c>
      <c r="E308" s="31" t="inlineStr">
        <is>
          <t>Healthcare</t>
        </is>
      </c>
      <c r="F308" s="30">
        <f>IFERROR(VLOOKUP($E308,CatGroupTable,2,FALSE),"")</f>
        <v/>
      </c>
      <c r="G308" s="31" t="inlineStr">
        <is>
          <t>Main Checking</t>
        </is>
      </c>
      <c r="H308" s="31" t="inlineStr">
        <is>
          <t>Direct Debit</t>
        </is>
      </c>
      <c r="I308" s="30" t="inlineStr">
        <is>
          <t>Alex</t>
        </is>
      </c>
      <c r="J308" s="30" t="inlineStr">
        <is>
          <t>Yes</t>
        </is>
      </c>
      <c r="K308" s="32" t="n">
        <v>195.73</v>
      </c>
      <c r="L308" s="30" t="inlineStr">
        <is>
          <t>Yes</t>
        </is>
      </c>
      <c r="M308" s="33" t="inlineStr"/>
    </row>
    <row r="309">
      <c r="B309" s="34" t="n">
        <v>45599</v>
      </c>
      <c r="C309" s="35">
        <f>IF($B309="","",TEXT($B309,"mmm"))</f>
        <v/>
      </c>
      <c r="D309" s="35" t="inlineStr">
        <is>
          <t>Expense</t>
        </is>
      </c>
      <c r="E309" s="36" t="inlineStr">
        <is>
          <t>Healthcare</t>
        </is>
      </c>
      <c r="F309" s="35">
        <f>IFERROR(VLOOKUP($E309,CatGroupTable,2,FALSE),"")</f>
        <v/>
      </c>
      <c r="G309" s="36" t="inlineStr">
        <is>
          <t>Joint Savings</t>
        </is>
      </c>
      <c r="H309" s="36" t="inlineStr">
        <is>
          <t>Credit Card</t>
        </is>
      </c>
      <c r="I309" s="35" t="inlineStr">
        <is>
          <t>Sam</t>
        </is>
      </c>
      <c r="J309" s="35" t="inlineStr">
        <is>
          <t>No</t>
        </is>
      </c>
      <c r="K309" s="37" t="n">
        <v>27.31</v>
      </c>
      <c r="L309" s="35" t="inlineStr">
        <is>
          <t>Yes</t>
        </is>
      </c>
      <c r="M309" s="38" t="inlineStr"/>
    </row>
    <row r="310">
      <c r="B310" s="29" t="n">
        <v>45600</v>
      </c>
      <c r="C310" s="30">
        <f>IF($B310="","",TEXT($B310,"mmm"))</f>
        <v/>
      </c>
      <c r="D310" s="30" t="inlineStr">
        <is>
          <t>Expense</t>
        </is>
      </c>
      <c r="E310" s="31" t="inlineStr">
        <is>
          <t>Rent / Mortgage</t>
        </is>
      </c>
      <c r="F310" s="30">
        <f>IFERROR(VLOOKUP($E310,CatGroupTable,2,FALSE),"")</f>
        <v/>
      </c>
      <c r="G310" s="31" t="inlineStr">
        <is>
          <t>Main Checking</t>
        </is>
      </c>
      <c r="H310" s="31" t="inlineStr">
        <is>
          <t>Bank Transfer</t>
        </is>
      </c>
      <c r="I310" s="30" t="inlineStr">
        <is>
          <t>Sam</t>
        </is>
      </c>
      <c r="J310" s="30" t="inlineStr">
        <is>
          <t>Yes</t>
        </is>
      </c>
      <c r="K310" s="32" t="n">
        <v>2000.88</v>
      </c>
      <c r="L310" s="30" t="inlineStr">
        <is>
          <t>Yes</t>
        </is>
      </c>
      <c r="M310" s="33" t="inlineStr"/>
    </row>
    <row r="311">
      <c r="B311" s="34" t="n">
        <v>45600</v>
      </c>
      <c r="C311" s="35">
        <f>IF($B311="","",TEXT($B311,"mmm"))</f>
        <v/>
      </c>
      <c r="D311" s="35" t="inlineStr">
        <is>
          <t>Expense</t>
        </is>
      </c>
      <c r="E311" s="36" t="inlineStr">
        <is>
          <t>Utilities</t>
        </is>
      </c>
      <c r="F311" s="35">
        <f>IFERROR(VLOOKUP($E311,CatGroupTable,2,FALSE),"")</f>
        <v/>
      </c>
      <c r="G311" s="36" t="inlineStr">
        <is>
          <t>Main Checking</t>
        </is>
      </c>
      <c r="H311" s="36" t="inlineStr">
        <is>
          <t>Direct Debit</t>
        </is>
      </c>
      <c r="I311" s="35" t="inlineStr">
        <is>
          <t>Sam</t>
        </is>
      </c>
      <c r="J311" s="35" t="inlineStr">
        <is>
          <t>Yes</t>
        </is>
      </c>
      <c r="K311" s="37" t="n">
        <v>216.86</v>
      </c>
      <c r="L311" s="35" t="inlineStr">
        <is>
          <t>Yes</t>
        </is>
      </c>
      <c r="M311" s="38" t="inlineStr"/>
    </row>
    <row r="312">
      <c r="B312" s="29" t="n">
        <v>45600</v>
      </c>
      <c r="C312" s="30">
        <f>IF($B312="","",TEXT($B312,"mmm"))</f>
        <v/>
      </c>
      <c r="D312" s="30" t="inlineStr">
        <is>
          <t>Expense</t>
        </is>
      </c>
      <c r="E312" s="31" t="inlineStr">
        <is>
          <t>Subscriptions</t>
        </is>
      </c>
      <c r="F312" s="30">
        <f>IFERROR(VLOOKUP($E312,CatGroupTable,2,FALSE),"")</f>
        <v/>
      </c>
      <c r="G312" s="31" t="inlineStr">
        <is>
          <t>Credit Card</t>
        </is>
      </c>
      <c r="H312" s="31" t="inlineStr">
        <is>
          <t>Credit Card</t>
        </is>
      </c>
      <c r="I312" s="30" t="inlineStr">
        <is>
          <t>Sam</t>
        </is>
      </c>
      <c r="J312" s="30" t="inlineStr">
        <is>
          <t>Yes</t>
        </is>
      </c>
      <c r="K312" s="32" t="n">
        <v>52.2</v>
      </c>
      <c r="L312" s="30" t="inlineStr">
        <is>
          <t>Yes</t>
        </is>
      </c>
      <c r="M312" s="33" t="inlineStr"/>
    </row>
    <row r="313">
      <c r="B313" s="34" t="n">
        <v>45600</v>
      </c>
      <c r="C313" s="35">
        <f>IF($B313="","",TEXT($B313,"mmm"))</f>
        <v/>
      </c>
      <c r="D313" s="35" t="inlineStr">
        <is>
          <t>Expense</t>
        </is>
      </c>
      <c r="E313" s="36" t="inlineStr">
        <is>
          <t>Entertainment</t>
        </is>
      </c>
      <c r="F313" s="35">
        <f>IFERROR(VLOOKUP($E313,CatGroupTable,2,FALSE),"")</f>
        <v/>
      </c>
      <c r="G313" s="36" t="inlineStr">
        <is>
          <t>Main Checking</t>
        </is>
      </c>
      <c r="H313" s="36" t="inlineStr">
        <is>
          <t>Bank Transfer</t>
        </is>
      </c>
      <c r="I313" s="35" t="inlineStr">
        <is>
          <t>Alex</t>
        </is>
      </c>
      <c r="J313" s="35" t="inlineStr">
        <is>
          <t>No</t>
        </is>
      </c>
      <c r="K313" s="37" t="n">
        <v>65.39</v>
      </c>
      <c r="L313" s="35" t="inlineStr">
        <is>
          <t>Yes</t>
        </is>
      </c>
      <c r="M313" s="38" t="inlineStr"/>
    </row>
    <row r="314">
      <c r="B314" s="29" t="n">
        <v>45601</v>
      </c>
      <c r="C314" s="30">
        <f>IF($B314="","",TEXT($B314,"mmm"))</f>
        <v/>
      </c>
      <c r="D314" s="30" t="inlineStr">
        <is>
          <t>Expense</t>
        </is>
      </c>
      <c r="E314" s="31" t="inlineStr">
        <is>
          <t>Transport</t>
        </is>
      </c>
      <c r="F314" s="30">
        <f>IFERROR(VLOOKUP($E314,CatGroupTable,2,FALSE),"")</f>
        <v/>
      </c>
      <c r="G314" s="31" t="inlineStr">
        <is>
          <t>Main Checking</t>
        </is>
      </c>
      <c r="H314" s="31" t="inlineStr">
        <is>
          <t>Direct Debit</t>
        </is>
      </c>
      <c r="I314" s="30" t="inlineStr">
        <is>
          <t>Sam</t>
        </is>
      </c>
      <c r="J314" s="30" t="inlineStr">
        <is>
          <t>Yes</t>
        </is>
      </c>
      <c r="K314" s="32" t="n">
        <v>471.23</v>
      </c>
      <c r="L314" s="30" t="inlineStr">
        <is>
          <t>Yes</t>
        </is>
      </c>
      <c r="M314" s="33" t="inlineStr"/>
    </row>
    <row r="315">
      <c r="B315" s="34" t="n">
        <v>45601</v>
      </c>
      <c r="C315" s="35">
        <f>IF($B315="","",TEXT($B315,"mmm"))</f>
        <v/>
      </c>
      <c r="D315" s="35" t="inlineStr">
        <is>
          <t>Expense</t>
        </is>
      </c>
      <c r="E315" s="36" t="inlineStr">
        <is>
          <t>Dining Out</t>
        </is>
      </c>
      <c r="F315" s="35">
        <f>IFERROR(VLOOKUP($E315,CatGroupTable,2,FALSE),"")</f>
        <v/>
      </c>
      <c r="G315" s="36" t="inlineStr">
        <is>
          <t>Joint Savings</t>
        </is>
      </c>
      <c r="H315" s="36" t="inlineStr">
        <is>
          <t>Bank Transfer</t>
        </is>
      </c>
      <c r="I315" s="35" t="inlineStr">
        <is>
          <t>Alex</t>
        </is>
      </c>
      <c r="J315" s="35" t="inlineStr">
        <is>
          <t>No</t>
        </is>
      </c>
      <c r="K315" s="37" t="n">
        <v>81.17</v>
      </c>
      <c r="L315" s="35" t="inlineStr">
        <is>
          <t>Yes</t>
        </is>
      </c>
      <c r="M315" s="38" t="inlineStr"/>
    </row>
    <row r="316">
      <c r="B316" s="29" t="n">
        <v>45602</v>
      </c>
      <c r="C316" s="30">
        <f>IF($B316="","",TEXT($B316,"mmm"))</f>
        <v/>
      </c>
      <c r="D316" s="30" t="inlineStr">
        <is>
          <t>Expense</t>
        </is>
      </c>
      <c r="E316" s="31" t="inlineStr">
        <is>
          <t>Phone / Internet</t>
        </is>
      </c>
      <c r="F316" s="30">
        <f>IFERROR(VLOOKUP($E316,CatGroupTable,2,FALSE),"")</f>
        <v/>
      </c>
      <c r="G316" s="31" t="inlineStr">
        <is>
          <t>Main Checking</t>
        </is>
      </c>
      <c r="H316" s="31" t="inlineStr">
        <is>
          <t>Direct Debit</t>
        </is>
      </c>
      <c r="I316" s="30" t="inlineStr">
        <is>
          <t>Alex</t>
        </is>
      </c>
      <c r="J316" s="30" t="inlineStr">
        <is>
          <t>Yes</t>
        </is>
      </c>
      <c r="K316" s="32" t="n">
        <v>110.07</v>
      </c>
      <c r="L316" s="30" t="inlineStr">
        <is>
          <t>Yes</t>
        </is>
      </c>
      <c r="M316" s="33" t="inlineStr"/>
    </row>
    <row r="317">
      <c r="B317" s="34" t="n">
        <v>45602</v>
      </c>
      <c r="C317" s="35">
        <f>IF($B317="","",TEXT($B317,"mmm"))</f>
        <v/>
      </c>
      <c r="D317" s="35" t="inlineStr">
        <is>
          <t>Expense</t>
        </is>
      </c>
      <c r="E317" s="36" t="inlineStr">
        <is>
          <t>Insurance</t>
        </is>
      </c>
      <c r="F317" s="35">
        <f>IFERROR(VLOOKUP($E317,CatGroupTable,2,FALSE),"")</f>
        <v/>
      </c>
      <c r="G317" s="36" t="inlineStr">
        <is>
          <t>Main Checking</t>
        </is>
      </c>
      <c r="H317" s="36" t="inlineStr">
        <is>
          <t>Direct Debit</t>
        </is>
      </c>
      <c r="I317" s="35" t="inlineStr">
        <is>
          <t>Sam</t>
        </is>
      </c>
      <c r="J317" s="35" t="inlineStr">
        <is>
          <t>Yes</t>
        </is>
      </c>
      <c r="K317" s="37" t="n">
        <v>160.76</v>
      </c>
      <c r="L317" s="35" t="inlineStr">
        <is>
          <t>No</t>
        </is>
      </c>
      <c r="M317" s="38" t="inlineStr"/>
    </row>
    <row r="318">
      <c r="B318" s="29" t="n">
        <v>45602</v>
      </c>
      <c r="C318" s="30">
        <f>IF($B318="","",TEXT($B318,"mmm"))</f>
        <v/>
      </c>
      <c r="D318" s="30" t="inlineStr">
        <is>
          <t>Expense</t>
        </is>
      </c>
      <c r="E318" s="31" t="inlineStr">
        <is>
          <t>Debt Payment</t>
        </is>
      </c>
      <c r="F318" s="30">
        <f>IFERROR(VLOOKUP($E318,CatGroupTable,2,FALSE),"")</f>
        <v/>
      </c>
      <c r="G318" s="31" t="inlineStr">
        <is>
          <t>Main Checking</t>
        </is>
      </c>
      <c r="H318" s="31" t="inlineStr">
        <is>
          <t>Bank Transfer</t>
        </is>
      </c>
      <c r="I318" s="30" t="inlineStr">
        <is>
          <t>Alex</t>
        </is>
      </c>
      <c r="J318" s="30" t="inlineStr">
        <is>
          <t>Yes</t>
        </is>
      </c>
      <c r="K318" s="32" t="n">
        <v>386.36</v>
      </c>
      <c r="L318" s="30" t="inlineStr">
        <is>
          <t>Yes</t>
        </is>
      </c>
      <c r="M318" s="33" t="inlineStr"/>
    </row>
    <row r="319">
      <c r="B319" s="34" t="n">
        <v>45602</v>
      </c>
      <c r="C319" s="35">
        <f>IF($B319="","",TEXT($B319,"mmm"))</f>
        <v/>
      </c>
      <c r="D319" s="35" t="inlineStr">
        <is>
          <t>Expense</t>
        </is>
      </c>
      <c r="E319" s="36" t="inlineStr">
        <is>
          <t>Dining Out</t>
        </is>
      </c>
      <c r="F319" s="35">
        <f>IFERROR(VLOOKUP($E319,CatGroupTable,2,FALSE),"")</f>
        <v/>
      </c>
      <c r="G319" s="36" t="inlineStr">
        <is>
          <t>Main Checking</t>
        </is>
      </c>
      <c r="H319" s="36" t="inlineStr">
        <is>
          <t>Credit Card</t>
        </is>
      </c>
      <c r="I319" s="35" t="inlineStr">
        <is>
          <t>Sam</t>
        </is>
      </c>
      <c r="J319" s="35" t="inlineStr">
        <is>
          <t>No</t>
        </is>
      </c>
      <c r="K319" s="37" t="n">
        <v>93.91</v>
      </c>
      <c r="L319" s="35" t="inlineStr">
        <is>
          <t>No</t>
        </is>
      </c>
      <c r="M319" s="38" t="inlineStr"/>
    </row>
    <row r="320">
      <c r="B320" s="29" t="n">
        <v>45603</v>
      </c>
      <c r="C320" s="30">
        <f>IF($B320="","",TEXT($B320,"mmm"))</f>
        <v/>
      </c>
      <c r="D320" s="30" t="inlineStr">
        <is>
          <t>Expense</t>
        </is>
      </c>
      <c r="E320" s="31" t="inlineStr">
        <is>
          <t>Entertainment</t>
        </is>
      </c>
      <c r="F320" s="30">
        <f>IFERROR(VLOOKUP($E320,CatGroupTable,2,FALSE),"")</f>
        <v/>
      </c>
      <c r="G320" s="31" t="inlineStr">
        <is>
          <t>Main Checking</t>
        </is>
      </c>
      <c r="H320" s="31" t="inlineStr">
        <is>
          <t>Credit Card</t>
        </is>
      </c>
      <c r="I320" s="30" t="inlineStr">
        <is>
          <t>Sam</t>
        </is>
      </c>
      <c r="J320" s="30" t="inlineStr">
        <is>
          <t>No</t>
        </is>
      </c>
      <c r="K320" s="32" t="n">
        <v>68.04000000000001</v>
      </c>
      <c r="L320" s="30" t="inlineStr">
        <is>
          <t>Yes</t>
        </is>
      </c>
      <c r="M320" s="33" t="inlineStr"/>
    </row>
    <row r="321">
      <c r="B321" s="34" t="n">
        <v>45604</v>
      </c>
      <c r="C321" s="35">
        <f>IF($B321="","",TEXT($B321,"mmm"))</f>
        <v/>
      </c>
      <c r="D321" s="35" t="inlineStr">
        <is>
          <t>Expense</t>
        </is>
      </c>
      <c r="E321" s="36" t="inlineStr">
        <is>
          <t>Groceries</t>
        </is>
      </c>
      <c r="F321" s="35">
        <f>IFERROR(VLOOKUP($E321,CatGroupTable,2,FALSE),"")</f>
        <v/>
      </c>
      <c r="G321" s="36" t="inlineStr">
        <is>
          <t>Joint Savings</t>
        </is>
      </c>
      <c r="H321" s="36" t="inlineStr">
        <is>
          <t>Direct Debit</t>
        </is>
      </c>
      <c r="I321" s="35" t="inlineStr">
        <is>
          <t>Alex</t>
        </is>
      </c>
      <c r="J321" s="35" t="inlineStr">
        <is>
          <t>No</t>
        </is>
      </c>
      <c r="K321" s="37" t="n">
        <v>149.89</v>
      </c>
      <c r="L321" s="35" t="inlineStr">
        <is>
          <t>Yes</t>
        </is>
      </c>
      <c r="M321" s="38" t="inlineStr"/>
    </row>
    <row r="322">
      <c r="B322" s="29" t="n">
        <v>45604</v>
      </c>
      <c r="C322" s="30">
        <f>IF($B322="","",TEXT($B322,"mmm"))</f>
        <v/>
      </c>
      <c r="D322" s="30" t="inlineStr">
        <is>
          <t>Expense</t>
        </is>
      </c>
      <c r="E322" s="31" t="inlineStr">
        <is>
          <t>Shopping</t>
        </is>
      </c>
      <c r="F322" s="30">
        <f>IFERROR(VLOOKUP($E322,CatGroupTable,2,FALSE),"")</f>
        <v/>
      </c>
      <c r="G322" s="31" t="inlineStr">
        <is>
          <t>Main Checking</t>
        </is>
      </c>
      <c r="H322" s="31" t="inlineStr">
        <is>
          <t>Credit Card</t>
        </is>
      </c>
      <c r="I322" s="30" t="inlineStr">
        <is>
          <t>Sam</t>
        </is>
      </c>
      <c r="J322" s="30" t="inlineStr">
        <is>
          <t>No</t>
        </is>
      </c>
      <c r="K322" s="32" t="n">
        <v>126.73</v>
      </c>
      <c r="L322" s="30" t="inlineStr">
        <is>
          <t>Yes</t>
        </is>
      </c>
      <c r="M322" s="33" t="inlineStr"/>
    </row>
    <row r="323">
      <c r="B323" s="34" t="n">
        <v>45606</v>
      </c>
      <c r="C323" s="35">
        <f>IF($B323="","",TEXT($B323,"mmm"))</f>
        <v/>
      </c>
      <c r="D323" s="35" t="inlineStr">
        <is>
          <t>Expense</t>
        </is>
      </c>
      <c r="E323" s="36" t="inlineStr">
        <is>
          <t>Shopping</t>
        </is>
      </c>
      <c r="F323" s="35">
        <f>IFERROR(VLOOKUP($E323,CatGroupTable,2,FALSE),"")</f>
        <v/>
      </c>
      <c r="G323" s="36" t="inlineStr">
        <is>
          <t>Joint Savings</t>
        </is>
      </c>
      <c r="H323" s="36" t="inlineStr">
        <is>
          <t>Debit Card</t>
        </is>
      </c>
      <c r="I323" s="35" t="inlineStr">
        <is>
          <t>Sam</t>
        </is>
      </c>
      <c r="J323" s="35" t="inlineStr">
        <is>
          <t>No</t>
        </is>
      </c>
      <c r="K323" s="37" t="n">
        <v>88.63</v>
      </c>
      <c r="L323" s="35" t="inlineStr">
        <is>
          <t>Yes</t>
        </is>
      </c>
      <c r="M323" s="38" t="inlineStr"/>
    </row>
    <row r="324">
      <c r="B324" s="29" t="n">
        <v>45607</v>
      </c>
      <c r="C324" s="30">
        <f>IF($B324="","",TEXT($B324,"mmm"))</f>
        <v/>
      </c>
      <c r="D324" s="30" t="inlineStr">
        <is>
          <t>Expense</t>
        </is>
      </c>
      <c r="E324" s="31" t="inlineStr">
        <is>
          <t>Groceries</t>
        </is>
      </c>
      <c r="F324" s="30">
        <f>IFERROR(VLOOKUP($E324,CatGroupTable,2,FALSE),"")</f>
        <v/>
      </c>
      <c r="G324" s="31" t="inlineStr">
        <is>
          <t>Main Checking</t>
        </is>
      </c>
      <c r="H324" s="31" t="inlineStr">
        <is>
          <t>Direct Debit</t>
        </is>
      </c>
      <c r="I324" s="30" t="inlineStr">
        <is>
          <t>Sam</t>
        </is>
      </c>
      <c r="J324" s="30" t="inlineStr">
        <is>
          <t>No</t>
        </is>
      </c>
      <c r="K324" s="32" t="n">
        <v>174.48</v>
      </c>
      <c r="L324" s="30" t="inlineStr">
        <is>
          <t>Yes</t>
        </is>
      </c>
      <c r="M324" s="33" t="inlineStr"/>
    </row>
    <row r="325">
      <c r="B325" s="34" t="n">
        <v>45608</v>
      </c>
      <c r="C325" s="35">
        <f>IF($B325="","",TEXT($B325,"mmm"))</f>
        <v/>
      </c>
      <c r="D325" s="35" t="inlineStr">
        <is>
          <t>Expense</t>
        </is>
      </c>
      <c r="E325" s="36" t="inlineStr">
        <is>
          <t>Dining Out</t>
        </is>
      </c>
      <c r="F325" s="35">
        <f>IFERROR(VLOOKUP($E325,CatGroupTable,2,FALSE),"")</f>
        <v/>
      </c>
      <c r="G325" s="36" t="inlineStr">
        <is>
          <t>Main Checking</t>
        </is>
      </c>
      <c r="H325" s="36" t="inlineStr">
        <is>
          <t>Credit Card</t>
        </is>
      </c>
      <c r="I325" s="35" t="inlineStr">
        <is>
          <t>Sam</t>
        </is>
      </c>
      <c r="J325" s="35" t="inlineStr">
        <is>
          <t>No</t>
        </is>
      </c>
      <c r="K325" s="37" t="n">
        <v>87.06999999999999</v>
      </c>
      <c r="L325" s="35" t="inlineStr">
        <is>
          <t>Yes</t>
        </is>
      </c>
      <c r="M325" s="38" t="inlineStr"/>
    </row>
    <row r="326">
      <c r="B326" s="29" t="n">
        <v>45608</v>
      </c>
      <c r="C326" s="30">
        <f>IF($B326="","",TEXT($B326,"mmm"))</f>
        <v/>
      </c>
      <c r="D326" s="30" t="inlineStr">
        <is>
          <t>Expense</t>
        </is>
      </c>
      <c r="E326" s="31" t="inlineStr">
        <is>
          <t>Transport</t>
        </is>
      </c>
      <c r="F326" s="30">
        <f>IFERROR(VLOOKUP($E326,CatGroupTable,2,FALSE),"")</f>
        <v/>
      </c>
      <c r="G326" s="31" t="inlineStr">
        <is>
          <t>Joint Savings</t>
        </is>
      </c>
      <c r="H326" s="31" t="inlineStr">
        <is>
          <t>Direct Debit</t>
        </is>
      </c>
      <c r="I326" s="30" t="inlineStr">
        <is>
          <t>Sam</t>
        </is>
      </c>
      <c r="J326" s="30" t="inlineStr">
        <is>
          <t>No</t>
        </is>
      </c>
      <c r="K326" s="32" t="n">
        <v>53.89</v>
      </c>
      <c r="L326" s="30" t="inlineStr">
        <is>
          <t>Yes</t>
        </is>
      </c>
      <c r="M326" s="33" t="inlineStr"/>
    </row>
    <row r="327">
      <c r="B327" s="34" t="n">
        <v>45610</v>
      </c>
      <c r="C327" s="35">
        <f>IF($B327="","",TEXT($B327,"mmm"))</f>
        <v/>
      </c>
      <c r="D327" s="35" t="inlineStr">
        <is>
          <t>Expense</t>
        </is>
      </c>
      <c r="E327" s="36" t="inlineStr">
        <is>
          <t>Groceries</t>
        </is>
      </c>
      <c r="F327" s="35">
        <f>IFERROR(VLOOKUP($E327,CatGroupTable,2,FALSE),"")</f>
        <v/>
      </c>
      <c r="G327" s="36" t="inlineStr">
        <is>
          <t>Main Checking</t>
        </is>
      </c>
      <c r="H327" s="36" t="inlineStr">
        <is>
          <t>Direct Debit</t>
        </is>
      </c>
      <c r="I327" s="35" t="inlineStr">
        <is>
          <t>Alex</t>
        </is>
      </c>
      <c r="J327" s="35" t="inlineStr">
        <is>
          <t>No</t>
        </is>
      </c>
      <c r="K327" s="37" t="n">
        <v>143.27</v>
      </c>
      <c r="L327" s="35" t="inlineStr">
        <is>
          <t>Yes</t>
        </is>
      </c>
      <c r="M327" s="38" t="inlineStr"/>
    </row>
    <row r="328">
      <c r="B328" s="29" t="n">
        <v>45611</v>
      </c>
      <c r="C328" s="30">
        <f>IF($B328="","",TEXT($B328,"mmm"))</f>
        <v/>
      </c>
      <c r="D328" s="30" t="inlineStr">
        <is>
          <t>Expense</t>
        </is>
      </c>
      <c r="E328" s="31" t="inlineStr">
        <is>
          <t>Groceries</t>
        </is>
      </c>
      <c r="F328" s="30">
        <f>IFERROR(VLOOKUP($E328,CatGroupTable,2,FALSE),"")</f>
        <v/>
      </c>
      <c r="G328" s="31" t="inlineStr">
        <is>
          <t>Joint Savings</t>
        </is>
      </c>
      <c r="H328" s="31" t="inlineStr">
        <is>
          <t>Credit Card</t>
        </is>
      </c>
      <c r="I328" s="30" t="inlineStr">
        <is>
          <t>Alex</t>
        </is>
      </c>
      <c r="J328" s="30" t="inlineStr">
        <is>
          <t>No</t>
        </is>
      </c>
      <c r="K328" s="32" t="n">
        <v>127.73</v>
      </c>
      <c r="L328" s="30" t="inlineStr">
        <is>
          <t>No</t>
        </is>
      </c>
      <c r="M328" s="33" t="inlineStr"/>
    </row>
    <row r="329">
      <c r="B329" s="34" t="n">
        <v>45614</v>
      </c>
      <c r="C329" s="35">
        <f>IF($B329="","",TEXT($B329,"mmm"))</f>
        <v/>
      </c>
      <c r="D329" s="35" t="inlineStr">
        <is>
          <t>Expense</t>
        </is>
      </c>
      <c r="E329" s="36" t="inlineStr">
        <is>
          <t>Groceries</t>
        </is>
      </c>
      <c r="F329" s="35">
        <f>IFERROR(VLOOKUP($E329,CatGroupTable,2,FALSE),"")</f>
        <v/>
      </c>
      <c r="G329" s="36" t="inlineStr">
        <is>
          <t>Main Checking</t>
        </is>
      </c>
      <c r="H329" s="36" t="inlineStr">
        <is>
          <t>Debit Card</t>
        </is>
      </c>
      <c r="I329" s="35" t="inlineStr">
        <is>
          <t>Sam</t>
        </is>
      </c>
      <c r="J329" s="35" t="inlineStr">
        <is>
          <t>No</t>
        </is>
      </c>
      <c r="K329" s="37" t="n">
        <v>114.02</v>
      </c>
      <c r="L329" s="35" t="inlineStr">
        <is>
          <t>Yes</t>
        </is>
      </c>
      <c r="M329" s="38" t="inlineStr"/>
    </row>
    <row r="330">
      <c r="B330" s="29" t="n">
        <v>45616</v>
      </c>
      <c r="C330" s="30">
        <f>IF($B330="","",TEXT($B330,"mmm"))</f>
        <v/>
      </c>
      <c r="D330" s="30" t="inlineStr">
        <is>
          <t>Expense</t>
        </is>
      </c>
      <c r="E330" s="31" t="inlineStr">
        <is>
          <t>Dining Out</t>
        </is>
      </c>
      <c r="F330" s="30">
        <f>IFERROR(VLOOKUP($E330,CatGroupTable,2,FALSE),"")</f>
        <v/>
      </c>
      <c r="G330" s="31" t="inlineStr">
        <is>
          <t>Joint Savings</t>
        </is>
      </c>
      <c r="H330" s="31" t="inlineStr">
        <is>
          <t>Direct Debit</t>
        </is>
      </c>
      <c r="I330" s="30" t="inlineStr">
        <is>
          <t>Alex</t>
        </is>
      </c>
      <c r="J330" s="30" t="inlineStr">
        <is>
          <t>No</t>
        </is>
      </c>
      <c r="K330" s="32" t="n">
        <v>63.78</v>
      </c>
      <c r="L330" s="30" t="inlineStr">
        <is>
          <t>Yes</t>
        </is>
      </c>
      <c r="M330" s="33" t="inlineStr"/>
    </row>
    <row r="331">
      <c r="B331" s="34" t="n">
        <v>45616</v>
      </c>
      <c r="C331" s="35">
        <f>IF($B331="","",TEXT($B331,"mmm"))</f>
        <v/>
      </c>
      <c r="D331" s="35" t="inlineStr">
        <is>
          <t>Expense</t>
        </is>
      </c>
      <c r="E331" s="36" t="inlineStr">
        <is>
          <t>Shopping</t>
        </is>
      </c>
      <c r="F331" s="35">
        <f>IFERROR(VLOOKUP($E331,CatGroupTable,2,FALSE),"")</f>
        <v/>
      </c>
      <c r="G331" s="36" t="inlineStr">
        <is>
          <t>Joint Savings</t>
        </is>
      </c>
      <c r="H331" s="36" t="inlineStr">
        <is>
          <t>Direct Debit</t>
        </is>
      </c>
      <c r="I331" s="35" t="inlineStr">
        <is>
          <t>Alex</t>
        </is>
      </c>
      <c r="J331" s="35" t="inlineStr">
        <is>
          <t>No</t>
        </is>
      </c>
      <c r="K331" s="37" t="n">
        <v>77.54000000000001</v>
      </c>
      <c r="L331" s="35" t="inlineStr">
        <is>
          <t>Yes</t>
        </is>
      </c>
      <c r="M331" s="38" t="inlineStr"/>
    </row>
    <row r="332">
      <c r="B332" s="29" t="n">
        <v>45617</v>
      </c>
      <c r="C332" s="30">
        <f>IF($B332="","",TEXT($B332,"mmm"))</f>
        <v/>
      </c>
      <c r="D332" s="30" t="inlineStr">
        <is>
          <t>Expense</t>
        </is>
      </c>
      <c r="E332" s="31" t="inlineStr">
        <is>
          <t>Transport</t>
        </is>
      </c>
      <c r="F332" s="30">
        <f>IFERROR(VLOOKUP($E332,CatGroupTable,2,FALSE),"")</f>
        <v/>
      </c>
      <c r="G332" s="31" t="inlineStr">
        <is>
          <t>Joint Savings</t>
        </is>
      </c>
      <c r="H332" s="31" t="inlineStr">
        <is>
          <t>Debit Card</t>
        </is>
      </c>
      <c r="I332" s="30" t="inlineStr">
        <is>
          <t>Sam</t>
        </is>
      </c>
      <c r="J332" s="30" t="inlineStr">
        <is>
          <t>No</t>
        </is>
      </c>
      <c r="K332" s="32" t="n">
        <v>34.43</v>
      </c>
      <c r="L332" s="30" t="inlineStr">
        <is>
          <t>Yes</t>
        </is>
      </c>
      <c r="M332" s="33" t="inlineStr"/>
    </row>
    <row r="333">
      <c r="B333" s="34" t="n">
        <v>45619</v>
      </c>
      <c r="C333" s="35">
        <f>IF($B333="","",TEXT($B333,"mmm"))</f>
        <v/>
      </c>
      <c r="D333" s="35" t="inlineStr">
        <is>
          <t>Expense</t>
        </is>
      </c>
      <c r="E333" s="36" t="inlineStr">
        <is>
          <t>Hobbies</t>
        </is>
      </c>
      <c r="F333" s="35">
        <f>IFERROR(VLOOKUP($E333,CatGroupTable,2,FALSE),"")</f>
        <v/>
      </c>
      <c r="G333" s="36" t="inlineStr">
        <is>
          <t>Joint Savings</t>
        </is>
      </c>
      <c r="H333" s="36" t="inlineStr">
        <is>
          <t>Cash</t>
        </is>
      </c>
      <c r="I333" s="35" t="inlineStr">
        <is>
          <t>Alex</t>
        </is>
      </c>
      <c r="J333" s="35" t="inlineStr">
        <is>
          <t>No</t>
        </is>
      </c>
      <c r="K333" s="37" t="n">
        <v>50.46</v>
      </c>
      <c r="L333" s="35" t="inlineStr">
        <is>
          <t>Yes</t>
        </is>
      </c>
      <c r="M333" s="38" t="inlineStr"/>
    </row>
    <row r="334">
      <c r="B334" s="29" t="n">
        <v>45621</v>
      </c>
      <c r="C334" s="30">
        <f>IF($B334="","",TEXT($B334,"mmm"))</f>
        <v/>
      </c>
      <c r="D334" s="30" t="inlineStr">
        <is>
          <t>Expense</t>
        </is>
      </c>
      <c r="E334" s="31" t="inlineStr">
        <is>
          <t>Savings</t>
        </is>
      </c>
      <c r="F334" s="30">
        <f>IFERROR(VLOOKUP($E334,CatGroupTable,2,FALSE),"")</f>
        <v/>
      </c>
      <c r="G334" s="31" t="inlineStr">
        <is>
          <t>Joint Savings</t>
        </is>
      </c>
      <c r="H334" s="31" t="inlineStr">
        <is>
          <t>Bank Transfer</t>
        </is>
      </c>
      <c r="I334" s="30" t="inlineStr">
        <is>
          <t>Sam</t>
        </is>
      </c>
      <c r="J334" s="30" t="inlineStr">
        <is>
          <t>Yes</t>
        </is>
      </c>
      <c r="K334" s="32" t="n">
        <v>500</v>
      </c>
      <c r="L334" s="30" t="inlineStr">
        <is>
          <t>Yes</t>
        </is>
      </c>
      <c r="M334" s="33" t="inlineStr">
        <is>
          <t>Auto-save</t>
        </is>
      </c>
    </row>
    <row r="335">
      <c r="B335" s="34" t="n">
        <v>45627</v>
      </c>
      <c r="C335" s="35">
        <f>IF($B335="","",TEXT($B335,"mmm"))</f>
        <v/>
      </c>
      <c r="D335" s="35" t="inlineStr">
        <is>
          <t>Income</t>
        </is>
      </c>
      <c r="E335" s="36" t="inlineStr">
        <is>
          <t>Salary</t>
        </is>
      </c>
      <c r="F335" s="35">
        <f>IFERROR(VLOOKUP($E335,CatGroupTable,2,FALSE),"")</f>
        <v/>
      </c>
      <c r="G335" s="36" t="inlineStr">
        <is>
          <t>Main Checking</t>
        </is>
      </c>
      <c r="H335" s="36" t="inlineStr">
        <is>
          <t>Bank Transfer</t>
        </is>
      </c>
      <c r="I335" s="35" t="inlineStr">
        <is>
          <t>Alex</t>
        </is>
      </c>
      <c r="J335" s="35" t="inlineStr">
        <is>
          <t>Yes</t>
        </is>
      </c>
      <c r="K335" s="37" t="n">
        <v>3815</v>
      </c>
      <c r="L335" s="35" t="inlineStr">
        <is>
          <t>Yes</t>
        </is>
      </c>
      <c r="M335" s="38" t="inlineStr">
        <is>
          <t>Monthly salary</t>
        </is>
      </c>
    </row>
    <row r="336">
      <c r="B336" s="29" t="n">
        <v>45627</v>
      </c>
      <c r="C336" s="30">
        <f>IF($B336="","",TEXT($B336,"mmm"))</f>
        <v/>
      </c>
      <c r="D336" s="30" t="inlineStr">
        <is>
          <t>Income</t>
        </is>
      </c>
      <c r="E336" s="31" t="inlineStr">
        <is>
          <t>Salary</t>
        </is>
      </c>
      <c r="F336" s="30">
        <f>IFERROR(VLOOKUP($E336,CatGroupTable,2,FALSE),"")</f>
        <v/>
      </c>
      <c r="G336" s="31" t="inlineStr">
        <is>
          <t>Main Checking</t>
        </is>
      </c>
      <c r="H336" s="31" t="inlineStr">
        <is>
          <t>Bank Transfer</t>
        </is>
      </c>
      <c r="I336" s="30" t="inlineStr">
        <is>
          <t>Sam</t>
        </is>
      </c>
      <c r="J336" s="30" t="inlineStr">
        <is>
          <t>Yes</t>
        </is>
      </c>
      <c r="K336" s="32" t="n">
        <v>2833</v>
      </c>
      <c r="L336" s="30" t="inlineStr">
        <is>
          <t>Yes</t>
        </is>
      </c>
      <c r="M336" s="33" t="inlineStr">
        <is>
          <t>Partner salary</t>
        </is>
      </c>
    </row>
    <row r="337">
      <c r="B337" s="34" t="n">
        <v>45629</v>
      </c>
      <c r="C337" s="35">
        <f>IF($B337="","",TEXT($B337,"mmm"))</f>
        <v/>
      </c>
      <c r="D337" s="35" t="inlineStr">
        <is>
          <t>Expense</t>
        </is>
      </c>
      <c r="E337" s="36" t="inlineStr">
        <is>
          <t>Healthcare</t>
        </is>
      </c>
      <c r="F337" s="35">
        <f>IFERROR(VLOOKUP($E337,CatGroupTable,2,FALSE),"")</f>
        <v/>
      </c>
      <c r="G337" s="36" t="inlineStr">
        <is>
          <t>Main Checking</t>
        </is>
      </c>
      <c r="H337" s="36" t="inlineStr">
        <is>
          <t>Direct Debit</t>
        </is>
      </c>
      <c r="I337" s="35" t="inlineStr">
        <is>
          <t>Sam</t>
        </is>
      </c>
      <c r="J337" s="35" t="inlineStr">
        <is>
          <t>Yes</t>
        </is>
      </c>
      <c r="K337" s="37" t="n">
        <v>185.34</v>
      </c>
      <c r="L337" s="35" t="inlineStr">
        <is>
          <t>Yes</t>
        </is>
      </c>
      <c r="M337" s="38" t="inlineStr"/>
    </row>
    <row r="338">
      <c r="B338" s="29" t="n">
        <v>45629</v>
      </c>
      <c r="C338" s="30">
        <f>IF($B338="","",TEXT($B338,"mmm"))</f>
        <v/>
      </c>
      <c r="D338" s="30" t="inlineStr">
        <is>
          <t>Expense</t>
        </is>
      </c>
      <c r="E338" s="31" t="inlineStr">
        <is>
          <t>Phone / Internet</t>
        </is>
      </c>
      <c r="F338" s="30">
        <f>IFERROR(VLOOKUP($E338,CatGroupTable,2,FALSE),"")</f>
        <v/>
      </c>
      <c r="G338" s="31" t="inlineStr">
        <is>
          <t>Main Checking</t>
        </is>
      </c>
      <c r="H338" s="31" t="inlineStr">
        <is>
          <t>Direct Debit</t>
        </is>
      </c>
      <c r="I338" s="30" t="inlineStr">
        <is>
          <t>Alex</t>
        </is>
      </c>
      <c r="J338" s="30" t="inlineStr">
        <is>
          <t>Yes</t>
        </is>
      </c>
      <c r="K338" s="32" t="n">
        <v>113.53</v>
      </c>
      <c r="L338" s="30" t="inlineStr">
        <is>
          <t>Yes</t>
        </is>
      </c>
      <c r="M338" s="33" t="inlineStr"/>
    </row>
    <row r="339">
      <c r="B339" s="34" t="n">
        <v>45630</v>
      </c>
      <c r="C339" s="35">
        <f>IF($B339="","",TEXT($B339,"mmm"))</f>
        <v/>
      </c>
      <c r="D339" s="35" t="inlineStr">
        <is>
          <t>Expense</t>
        </is>
      </c>
      <c r="E339" s="36" t="inlineStr">
        <is>
          <t>Rent / Mortgage</t>
        </is>
      </c>
      <c r="F339" s="35">
        <f>IFERROR(VLOOKUP($E339,CatGroupTable,2,FALSE),"")</f>
        <v/>
      </c>
      <c r="G339" s="36" t="inlineStr">
        <is>
          <t>Main Checking</t>
        </is>
      </c>
      <c r="H339" s="36" t="inlineStr">
        <is>
          <t>Bank Transfer</t>
        </is>
      </c>
      <c r="I339" s="35" t="inlineStr">
        <is>
          <t>Alex</t>
        </is>
      </c>
      <c r="J339" s="35" t="inlineStr">
        <is>
          <t>Yes</t>
        </is>
      </c>
      <c r="K339" s="37" t="n">
        <v>1897.5</v>
      </c>
      <c r="L339" s="35" t="inlineStr">
        <is>
          <t>Yes</t>
        </is>
      </c>
      <c r="M339" s="38" t="inlineStr"/>
    </row>
    <row r="340">
      <c r="B340" s="29" t="n">
        <v>45630</v>
      </c>
      <c r="C340" s="30">
        <f>IF($B340="","",TEXT($B340,"mmm"))</f>
        <v/>
      </c>
      <c r="D340" s="30" t="inlineStr">
        <is>
          <t>Expense</t>
        </is>
      </c>
      <c r="E340" s="31" t="inlineStr">
        <is>
          <t>Transport</t>
        </is>
      </c>
      <c r="F340" s="30">
        <f>IFERROR(VLOOKUP($E340,CatGroupTable,2,FALSE),"")</f>
        <v/>
      </c>
      <c r="G340" s="31" t="inlineStr">
        <is>
          <t>Main Checking</t>
        </is>
      </c>
      <c r="H340" s="31" t="inlineStr">
        <is>
          <t>Direct Debit</t>
        </is>
      </c>
      <c r="I340" s="30" t="inlineStr">
        <is>
          <t>Sam</t>
        </is>
      </c>
      <c r="J340" s="30" t="inlineStr">
        <is>
          <t>Yes</t>
        </is>
      </c>
      <c r="K340" s="32" t="n">
        <v>473.12</v>
      </c>
      <c r="L340" s="30" t="inlineStr">
        <is>
          <t>Yes</t>
        </is>
      </c>
      <c r="M340" s="33" t="inlineStr"/>
    </row>
    <row r="341">
      <c r="B341" s="34" t="n">
        <v>45630</v>
      </c>
      <c r="C341" s="35">
        <f>IF($B341="","",TEXT($B341,"mmm"))</f>
        <v/>
      </c>
      <c r="D341" s="35" t="inlineStr">
        <is>
          <t>Expense</t>
        </is>
      </c>
      <c r="E341" s="36" t="inlineStr">
        <is>
          <t>Utilities</t>
        </is>
      </c>
      <c r="F341" s="35">
        <f>IFERROR(VLOOKUP($E341,CatGroupTable,2,FALSE),"")</f>
        <v/>
      </c>
      <c r="G341" s="36" t="inlineStr">
        <is>
          <t>Main Checking</t>
        </is>
      </c>
      <c r="H341" s="36" t="inlineStr">
        <is>
          <t>Direct Debit</t>
        </is>
      </c>
      <c r="I341" s="35" t="inlineStr">
        <is>
          <t>Sam</t>
        </is>
      </c>
      <c r="J341" s="35" t="inlineStr">
        <is>
          <t>Yes</t>
        </is>
      </c>
      <c r="K341" s="37" t="n">
        <v>203.63</v>
      </c>
      <c r="L341" s="35" t="inlineStr">
        <is>
          <t>Yes</t>
        </is>
      </c>
      <c r="M341" s="38" t="inlineStr"/>
    </row>
    <row r="342">
      <c r="B342" s="29" t="n">
        <v>45630</v>
      </c>
      <c r="C342" s="30">
        <f>IF($B342="","",TEXT($B342,"mmm"))</f>
        <v/>
      </c>
      <c r="D342" s="30" t="inlineStr">
        <is>
          <t>Expense</t>
        </is>
      </c>
      <c r="E342" s="31" t="inlineStr">
        <is>
          <t>Debt Payment</t>
        </is>
      </c>
      <c r="F342" s="30">
        <f>IFERROR(VLOOKUP($E342,CatGroupTable,2,FALSE),"")</f>
        <v/>
      </c>
      <c r="G342" s="31" t="inlineStr">
        <is>
          <t>Main Checking</t>
        </is>
      </c>
      <c r="H342" s="31" t="inlineStr">
        <is>
          <t>Bank Transfer</t>
        </is>
      </c>
      <c r="I342" s="30" t="inlineStr">
        <is>
          <t>Alex</t>
        </is>
      </c>
      <c r="J342" s="30" t="inlineStr">
        <is>
          <t>Yes</t>
        </is>
      </c>
      <c r="K342" s="32" t="n">
        <v>372.98</v>
      </c>
      <c r="L342" s="30" t="inlineStr">
        <is>
          <t>No</t>
        </is>
      </c>
      <c r="M342" s="33" t="inlineStr"/>
    </row>
    <row r="343">
      <c r="B343" s="34" t="n">
        <v>45631</v>
      </c>
      <c r="C343" s="35">
        <f>IF($B343="","",TEXT($B343,"mmm"))</f>
        <v/>
      </c>
      <c r="D343" s="35" t="inlineStr">
        <is>
          <t>Expense</t>
        </is>
      </c>
      <c r="E343" s="36" t="inlineStr">
        <is>
          <t>Insurance</t>
        </is>
      </c>
      <c r="F343" s="35">
        <f>IFERROR(VLOOKUP($E343,CatGroupTable,2,FALSE),"")</f>
        <v/>
      </c>
      <c r="G343" s="36" t="inlineStr">
        <is>
          <t>Main Checking</t>
        </is>
      </c>
      <c r="H343" s="36" t="inlineStr">
        <is>
          <t>Direct Debit</t>
        </is>
      </c>
      <c r="I343" s="35" t="inlineStr">
        <is>
          <t>Sam</t>
        </is>
      </c>
      <c r="J343" s="35" t="inlineStr">
        <is>
          <t>Yes</t>
        </is>
      </c>
      <c r="K343" s="37" t="n">
        <v>166.89</v>
      </c>
      <c r="L343" s="35" t="inlineStr">
        <is>
          <t>Yes</t>
        </is>
      </c>
      <c r="M343" s="38" t="inlineStr"/>
    </row>
    <row r="344">
      <c r="B344" s="29" t="n">
        <v>45631</v>
      </c>
      <c r="C344" s="30">
        <f>IF($B344="","",TEXT($B344,"mmm"))</f>
        <v/>
      </c>
      <c r="D344" s="30" t="inlineStr">
        <is>
          <t>Expense</t>
        </is>
      </c>
      <c r="E344" s="31" t="inlineStr">
        <is>
          <t>Subscriptions</t>
        </is>
      </c>
      <c r="F344" s="30">
        <f>IFERROR(VLOOKUP($E344,CatGroupTable,2,FALSE),"")</f>
        <v/>
      </c>
      <c r="G344" s="31" t="inlineStr">
        <is>
          <t>Credit Card</t>
        </is>
      </c>
      <c r="H344" s="31" t="inlineStr">
        <is>
          <t>Credit Card</t>
        </is>
      </c>
      <c r="I344" s="30" t="inlineStr">
        <is>
          <t>Sam</t>
        </is>
      </c>
      <c r="J344" s="30" t="inlineStr">
        <is>
          <t>Yes</t>
        </is>
      </c>
      <c r="K344" s="32" t="n">
        <v>52.33</v>
      </c>
      <c r="L344" s="30" t="inlineStr">
        <is>
          <t>Yes</t>
        </is>
      </c>
      <c r="M344" s="33" t="inlineStr"/>
    </row>
    <row r="345">
      <c r="B345" s="34" t="n">
        <v>45632</v>
      </c>
      <c r="C345" s="35">
        <f>IF($B345="","",TEXT($B345,"mmm"))</f>
        <v/>
      </c>
      <c r="D345" s="35" t="inlineStr">
        <is>
          <t>Expense</t>
        </is>
      </c>
      <c r="E345" s="36" t="inlineStr">
        <is>
          <t>Shopping</t>
        </is>
      </c>
      <c r="F345" s="35">
        <f>IFERROR(VLOOKUP($E345,CatGroupTable,2,FALSE),"")</f>
        <v/>
      </c>
      <c r="G345" s="36" t="inlineStr">
        <is>
          <t>Joint Savings</t>
        </is>
      </c>
      <c r="H345" s="36" t="inlineStr">
        <is>
          <t>Bank Transfer</t>
        </is>
      </c>
      <c r="I345" s="35" t="inlineStr">
        <is>
          <t>Sam</t>
        </is>
      </c>
      <c r="J345" s="35" t="inlineStr">
        <is>
          <t>No</t>
        </is>
      </c>
      <c r="K345" s="37" t="n">
        <v>64.56999999999999</v>
      </c>
      <c r="L345" s="35" t="inlineStr">
        <is>
          <t>Yes</t>
        </is>
      </c>
      <c r="M345" s="38" t="inlineStr"/>
    </row>
    <row r="346">
      <c r="B346" s="29" t="n">
        <v>45633</v>
      </c>
      <c r="C346" s="30">
        <f>IF($B346="","",TEXT($B346,"mmm"))</f>
        <v/>
      </c>
      <c r="D346" s="30" t="inlineStr">
        <is>
          <t>Expense</t>
        </is>
      </c>
      <c r="E346" s="31" t="inlineStr">
        <is>
          <t>Dining Out</t>
        </is>
      </c>
      <c r="F346" s="30">
        <f>IFERROR(VLOOKUP($E346,CatGroupTable,2,FALSE),"")</f>
        <v/>
      </c>
      <c r="G346" s="31" t="inlineStr">
        <is>
          <t>Joint Savings</t>
        </is>
      </c>
      <c r="H346" s="31" t="inlineStr">
        <is>
          <t>Direct Debit</t>
        </is>
      </c>
      <c r="I346" s="30" t="inlineStr">
        <is>
          <t>Sam</t>
        </is>
      </c>
      <c r="J346" s="30" t="inlineStr">
        <is>
          <t>No</t>
        </is>
      </c>
      <c r="K346" s="32" t="n">
        <v>74.09</v>
      </c>
      <c r="L346" s="30" t="inlineStr">
        <is>
          <t>Yes</t>
        </is>
      </c>
      <c r="M346" s="33" t="inlineStr"/>
    </row>
    <row r="347">
      <c r="B347" s="34" t="n">
        <v>45633</v>
      </c>
      <c r="C347" s="35">
        <f>IF($B347="","",TEXT($B347,"mmm"))</f>
        <v/>
      </c>
      <c r="D347" s="35" t="inlineStr">
        <is>
          <t>Expense</t>
        </is>
      </c>
      <c r="E347" s="36" t="inlineStr">
        <is>
          <t>Transport</t>
        </is>
      </c>
      <c r="F347" s="35">
        <f>IFERROR(VLOOKUP($E347,CatGroupTable,2,FALSE),"")</f>
        <v/>
      </c>
      <c r="G347" s="36" t="inlineStr">
        <is>
          <t>Joint Savings</t>
        </is>
      </c>
      <c r="H347" s="36" t="inlineStr">
        <is>
          <t>Credit Card</t>
        </is>
      </c>
      <c r="I347" s="35" t="inlineStr">
        <is>
          <t>Sam</t>
        </is>
      </c>
      <c r="J347" s="35" t="inlineStr">
        <is>
          <t>No</t>
        </is>
      </c>
      <c r="K347" s="37" t="n">
        <v>49.68</v>
      </c>
      <c r="L347" s="35" t="inlineStr">
        <is>
          <t>Yes</t>
        </is>
      </c>
      <c r="M347" s="38" t="inlineStr"/>
    </row>
    <row r="348">
      <c r="B348" s="29" t="n">
        <v>45635</v>
      </c>
      <c r="C348" s="30">
        <f>IF($B348="","",TEXT($B348,"mmm"))</f>
        <v/>
      </c>
      <c r="D348" s="30" t="inlineStr">
        <is>
          <t>Expense</t>
        </is>
      </c>
      <c r="E348" s="31" t="inlineStr">
        <is>
          <t>Dining Out</t>
        </is>
      </c>
      <c r="F348" s="30">
        <f>IFERROR(VLOOKUP($E348,CatGroupTable,2,FALSE),"")</f>
        <v/>
      </c>
      <c r="G348" s="31" t="inlineStr">
        <is>
          <t>Joint Savings</t>
        </is>
      </c>
      <c r="H348" s="31" t="inlineStr">
        <is>
          <t>Direct Debit</t>
        </is>
      </c>
      <c r="I348" s="30" t="inlineStr">
        <is>
          <t>Alex</t>
        </is>
      </c>
      <c r="J348" s="30" t="inlineStr">
        <is>
          <t>No</t>
        </is>
      </c>
      <c r="K348" s="32" t="n">
        <v>65.98</v>
      </c>
      <c r="L348" s="30" t="inlineStr">
        <is>
          <t>No</t>
        </is>
      </c>
      <c r="M348" s="33" t="inlineStr"/>
    </row>
    <row r="349">
      <c r="B349" s="34" t="n">
        <v>45638</v>
      </c>
      <c r="C349" s="35">
        <f>IF($B349="","",TEXT($B349,"mmm"))</f>
        <v/>
      </c>
      <c r="D349" s="35" t="inlineStr">
        <is>
          <t>Expense</t>
        </is>
      </c>
      <c r="E349" s="36" t="inlineStr">
        <is>
          <t>Transport</t>
        </is>
      </c>
      <c r="F349" s="35">
        <f>IFERROR(VLOOKUP($E349,CatGroupTable,2,FALSE),"")</f>
        <v/>
      </c>
      <c r="G349" s="36" t="inlineStr">
        <is>
          <t>Main Checking</t>
        </is>
      </c>
      <c r="H349" s="36" t="inlineStr">
        <is>
          <t>Bank Transfer</t>
        </is>
      </c>
      <c r="I349" s="35" t="inlineStr">
        <is>
          <t>Sam</t>
        </is>
      </c>
      <c r="J349" s="35" t="inlineStr">
        <is>
          <t>No</t>
        </is>
      </c>
      <c r="K349" s="37" t="n">
        <v>58.49</v>
      </c>
      <c r="L349" s="35" t="inlineStr">
        <is>
          <t>Yes</t>
        </is>
      </c>
      <c r="M349" s="38" t="inlineStr"/>
    </row>
    <row r="350">
      <c r="B350" s="29" t="n">
        <v>45639</v>
      </c>
      <c r="C350" s="30">
        <f>IF($B350="","",TEXT($B350,"mmm"))</f>
        <v/>
      </c>
      <c r="D350" s="30" t="inlineStr">
        <is>
          <t>Income</t>
        </is>
      </c>
      <c r="E350" s="31" t="inlineStr">
        <is>
          <t>Side Income</t>
        </is>
      </c>
      <c r="F350" s="30">
        <f>IFERROR(VLOOKUP($E350,CatGroupTable,2,FALSE),"")</f>
        <v/>
      </c>
      <c r="G350" s="31" t="inlineStr">
        <is>
          <t>Main Checking</t>
        </is>
      </c>
      <c r="H350" s="31" t="inlineStr">
        <is>
          <t>Bank Transfer</t>
        </is>
      </c>
      <c r="I350" s="30" t="inlineStr">
        <is>
          <t>Sam</t>
        </is>
      </c>
      <c r="J350" s="30" t="inlineStr">
        <is>
          <t>No</t>
        </is>
      </c>
      <c r="K350" s="32" t="n">
        <v>283</v>
      </c>
      <c r="L350" s="30" t="inlineStr">
        <is>
          <t>Yes</t>
        </is>
      </c>
      <c r="M350" s="33" t="inlineStr">
        <is>
          <t>Freelance</t>
        </is>
      </c>
    </row>
    <row r="351">
      <c r="B351" s="34" t="n">
        <v>45640</v>
      </c>
      <c r="C351" s="35">
        <f>IF($B351="","",TEXT($B351,"mmm"))</f>
        <v/>
      </c>
      <c r="D351" s="35" t="inlineStr">
        <is>
          <t>Expense</t>
        </is>
      </c>
      <c r="E351" s="36" t="inlineStr">
        <is>
          <t>Dining Out</t>
        </is>
      </c>
      <c r="F351" s="35">
        <f>IFERROR(VLOOKUP($E351,CatGroupTable,2,FALSE),"")</f>
        <v/>
      </c>
      <c r="G351" s="36" t="inlineStr">
        <is>
          <t>Joint Savings</t>
        </is>
      </c>
      <c r="H351" s="36" t="inlineStr">
        <is>
          <t>Direct Debit</t>
        </is>
      </c>
      <c r="I351" s="35" t="inlineStr">
        <is>
          <t>Sam</t>
        </is>
      </c>
      <c r="J351" s="35" t="inlineStr">
        <is>
          <t>No</t>
        </is>
      </c>
      <c r="K351" s="37" t="n">
        <v>80.03</v>
      </c>
      <c r="L351" s="35" t="inlineStr">
        <is>
          <t>Yes</t>
        </is>
      </c>
      <c r="M351" s="38" t="inlineStr"/>
    </row>
    <row r="352">
      <c r="B352" s="29" t="n">
        <v>45640</v>
      </c>
      <c r="C352" s="30">
        <f>IF($B352="","",TEXT($B352,"mmm"))</f>
        <v/>
      </c>
      <c r="D352" s="30" t="inlineStr">
        <is>
          <t>Expense</t>
        </is>
      </c>
      <c r="E352" s="31" t="inlineStr">
        <is>
          <t>Travel</t>
        </is>
      </c>
      <c r="F352" s="30">
        <f>IFERROR(VLOOKUP($E352,CatGroupTable,2,FALSE),"")</f>
        <v/>
      </c>
      <c r="G352" s="31" t="inlineStr">
        <is>
          <t>Credit Card</t>
        </is>
      </c>
      <c r="H352" s="31" t="inlineStr">
        <is>
          <t>Credit Card</t>
        </is>
      </c>
      <c r="I352" s="30" t="inlineStr">
        <is>
          <t>Alex</t>
        </is>
      </c>
      <c r="J352" s="30" t="inlineStr">
        <is>
          <t>No</t>
        </is>
      </c>
      <c r="K352" s="32" t="n">
        <v>744</v>
      </c>
      <c r="L352" s="30" t="inlineStr">
        <is>
          <t>Yes</t>
        </is>
      </c>
      <c r="M352" s="33" t="inlineStr">
        <is>
          <t>Trip</t>
        </is>
      </c>
    </row>
    <row r="353">
      <c r="B353" s="34" t="n">
        <v>45641</v>
      </c>
      <c r="C353" s="35">
        <f>IF($B353="","",TEXT($B353,"mmm"))</f>
        <v/>
      </c>
      <c r="D353" s="35" t="inlineStr">
        <is>
          <t>Expense</t>
        </is>
      </c>
      <c r="E353" s="36" t="inlineStr">
        <is>
          <t>Groceries</t>
        </is>
      </c>
      <c r="F353" s="35">
        <f>IFERROR(VLOOKUP($E353,CatGroupTable,2,FALSE),"")</f>
        <v/>
      </c>
      <c r="G353" s="36" t="inlineStr">
        <is>
          <t>Main Checking</t>
        </is>
      </c>
      <c r="H353" s="36" t="inlineStr">
        <is>
          <t>Bank Transfer</t>
        </is>
      </c>
      <c r="I353" s="35" t="inlineStr">
        <is>
          <t>Sam</t>
        </is>
      </c>
      <c r="J353" s="35" t="inlineStr">
        <is>
          <t>No</t>
        </is>
      </c>
      <c r="K353" s="37" t="n">
        <v>96.14</v>
      </c>
      <c r="L353" s="35" t="inlineStr">
        <is>
          <t>No</t>
        </is>
      </c>
      <c r="M353" s="38" t="inlineStr"/>
    </row>
    <row r="354">
      <c r="B354" s="29" t="n">
        <v>45642</v>
      </c>
      <c r="C354" s="30">
        <f>IF($B354="","",TEXT($B354,"mmm"))</f>
        <v/>
      </c>
      <c r="D354" s="30" t="inlineStr">
        <is>
          <t>Expense</t>
        </is>
      </c>
      <c r="E354" s="31" t="inlineStr">
        <is>
          <t>Groceries</t>
        </is>
      </c>
      <c r="F354" s="30">
        <f>IFERROR(VLOOKUP($E354,CatGroupTable,2,FALSE),"")</f>
        <v/>
      </c>
      <c r="G354" s="31" t="inlineStr">
        <is>
          <t>Joint Savings</t>
        </is>
      </c>
      <c r="H354" s="31" t="inlineStr">
        <is>
          <t>Bank Transfer</t>
        </is>
      </c>
      <c r="I354" s="30" t="inlineStr">
        <is>
          <t>Sam</t>
        </is>
      </c>
      <c r="J354" s="30" t="inlineStr">
        <is>
          <t>No</t>
        </is>
      </c>
      <c r="K354" s="32" t="n">
        <v>106.07</v>
      </c>
      <c r="L354" s="30" t="inlineStr">
        <is>
          <t>Yes</t>
        </is>
      </c>
      <c r="M354" s="33" t="inlineStr"/>
    </row>
    <row r="355">
      <c r="B355" s="34" t="n">
        <v>45645</v>
      </c>
      <c r="C355" s="35">
        <f>IF($B355="","",TEXT($B355,"mmm"))</f>
        <v/>
      </c>
      <c r="D355" s="35" t="inlineStr">
        <is>
          <t>Expense</t>
        </is>
      </c>
      <c r="E355" s="36" t="inlineStr">
        <is>
          <t>Groceries</t>
        </is>
      </c>
      <c r="F355" s="35">
        <f>IFERROR(VLOOKUP($E355,CatGroupTable,2,FALSE),"")</f>
        <v/>
      </c>
      <c r="G355" s="36" t="inlineStr">
        <is>
          <t>Joint Savings</t>
        </is>
      </c>
      <c r="H355" s="36" t="inlineStr">
        <is>
          <t>Direct Debit</t>
        </is>
      </c>
      <c r="I355" s="35" t="inlineStr">
        <is>
          <t>Alex</t>
        </is>
      </c>
      <c r="J355" s="35" t="inlineStr">
        <is>
          <t>No</t>
        </is>
      </c>
      <c r="K355" s="37" t="n">
        <v>144.04</v>
      </c>
      <c r="L355" s="35" t="inlineStr">
        <is>
          <t>Yes</t>
        </is>
      </c>
      <c r="M355" s="38" t="inlineStr"/>
    </row>
    <row r="356">
      <c r="B356" s="29" t="n">
        <v>45646</v>
      </c>
      <c r="C356" s="30">
        <f>IF($B356="","",TEXT($B356,"mmm"))</f>
        <v/>
      </c>
      <c r="D356" s="30" t="inlineStr">
        <is>
          <t>Expense</t>
        </is>
      </c>
      <c r="E356" s="31" t="inlineStr">
        <is>
          <t>Shopping</t>
        </is>
      </c>
      <c r="F356" s="30">
        <f>IFERROR(VLOOKUP($E356,CatGroupTable,2,FALSE),"")</f>
        <v/>
      </c>
      <c r="G356" s="31" t="inlineStr">
        <is>
          <t>Joint Savings</t>
        </is>
      </c>
      <c r="H356" s="31" t="inlineStr">
        <is>
          <t>Direct Debit</t>
        </is>
      </c>
      <c r="I356" s="30" t="inlineStr">
        <is>
          <t>Sam</t>
        </is>
      </c>
      <c r="J356" s="30" t="inlineStr">
        <is>
          <t>No</t>
        </is>
      </c>
      <c r="K356" s="32" t="n">
        <v>85.38</v>
      </c>
      <c r="L356" s="30" t="inlineStr">
        <is>
          <t>Yes</t>
        </is>
      </c>
      <c r="M356" s="33" t="inlineStr"/>
    </row>
    <row r="357">
      <c r="B357" s="34" t="n">
        <v>45646</v>
      </c>
      <c r="C357" s="35">
        <f>IF($B357="","",TEXT($B357,"mmm"))</f>
        <v/>
      </c>
      <c r="D357" s="35" t="inlineStr">
        <is>
          <t>Expense</t>
        </is>
      </c>
      <c r="E357" s="36" t="inlineStr">
        <is>
          <t>Healthcare</t>
        </is>
      </c>
      <c r="F357" s="35">
        <f>IFERROR(VLOOKUP($E357,CatGroupTable,2,FALSE),"")</f>
        <v/>
      </c>
      <c r="G357" s="36" t="inlineStr">
        <is>
          <t>Joint Savings</t>
        </is>
      </c>
      <c r="H357" s="36" t="inlineStr">
        <is>
          <t>Bank Transfer</t>
        </is>
      </c>
      <c r="I357" s="35" t="inlineStr">
        <is>
          <t>Sam</t>
        </is>
      </c>
      <c r="J357" s="35" t="inlineStr">
        <is>
          <t>No</t>
        </is>
      </c>
      <c r="K357" s="37" t="n">
        <v>50.81</v>
      </c>
      <c r="L357" s="35" t="inlineStr">
        <is>
          <t>Yes</t>
        </is>
      </c>
      <c r="M357" s="38" t="inlineStr"/>
    </row>
    <row r="358">
      <c r="B358" s="29" t="n">
        <v>45646</v>
      </c>
      <c r="C358" s="30">
        <f>IF($B358="","",TEXT($B358,"mmm"))</f>
        <v/>
      </c>
      <c r="D358" s="30" t="inlineStr">
        <is>
          <t>Expense</t>
        </is>
      </c>
      <c r="E358" s="31" t="inlineStr">
        <is>
          <t>Hobbies</t>
        </is>
      </c>
      <c r="F358" s="30">
        <f>IFERROR(VLOOKUP($E358,CatGroupTable,2,FALSE),"")</f>
        <v/>
      </c>
      <c r="G358" s="31" t="inlineStr">
        <is>
          <t>Joint Savings</t>
        </is>
      </c>
      <c r="H358" s="31" t="inlineStr">
        <is>
          <t>Bank Transfer</t>
        </is>
      </c>
      <c r="I358" s="30" t="inlineStr">
        <is>
          <t>Alex</t>
        </is>
      </c>
      <c r="J358" s="30" t="inlineStr">
        <is>
          <t>No</t>
        </is>
      </c>
      <c r="K358" s="32" t="n">
        <v>34.4</v>
      </c>
      <c r="L358" s="30" t="inlineStr">
        <is>
          <t>Yes</t>
        </is>
      </c>
      <c r="M358" s="33" t="inlineStr"/>
    </row>
    <row r="359">
      <c r="B359" s="34" t="n">
        <v>45647</v>
      </c>
      <c r="C359" s="35">
        <f>IF($B359="","",TEXT($B359,"mmm"))</f>
        <v/>
      </c>
      <c r="D359" s="35" t="inlineStr">
        <is>
          <t>Expense</t>
        </is>
      </c>
      <c r="E359" s="36" t="inlineStr">
        <is>
          <t>Entertainment</t>
        </is>
      </c>
      <c r="F359" s="35">
        <f>IFERROR(VLOOKUP($E359,CatGroupTable,2,FALSE),"")</f>
        <v/>
      </c>
      <c r="G359" s="36" t="inlineStr">
        <is>
          <t>Main Checking</t>
        </is>
      </c>
      <c r="H359" s="36" t="inlineStr">
        <is>
          <t>Direct Debit</t>
        </is>
      </c>
      <c r="I359" s="35" t="inlineStr">
        <is>
          <t>Sam</t>
        </is>
      </c>
      <c r="J359" s="35" t="inlineStr">
        <is>
          <t>No</t>
        </is>
      </c>
      <c r="K359" s="37" t="n">
        <v>35.54</v>
      </c>
      <c r="L359" s="35" t="inlineStr">
        <is>
          <t>Yes</t>
        </is>
      </c>
      <c r="M359" s="38" t="inlineStr"/>
    </row>
    <row r="360">
      <c r="B360" s="29" t="n">
        <v>45649</v>
      </c>
      <c r="C360" s="30">
        <f>IF($B360="","",TEXT($B360,"mmm"))</f>
        <v/>
      </c>
      <c r="D360" s="30" t="inlineStr">
        <is>
          <t>Expense</t>
        </is>
      </c>
      <c r="E360" s="31" t="inlineStr">
        <is>
          <t>Groceries</t>
        </is>
      </c>
      <c r="F360" s="30">
        <f>IFERROR(VLOOKUP($E360,CatGroupTable,2,FALSE),"")</f>
        <v/>
      </c>
      <c r="G360" s="31" t="inlineStr">
        <is>
          <t>Joint Savings</t>
        </is>
      </c>
      <c r="H360" s="31" t="inlineStr">
        <is>
          <t>Direct Debit</t>
        </is>
      </c>
      <c r="I360" s="30" t="inlineStr">
        <is>
          <t>Alex</t>
        </is>
      </c>
      <c r="J360" s="30" t="inlineStr">
        <is>
          <t>No</t>
        </is>
      </c>
      <c r="K360" s="32" t="n">
        <v>170.7</v>
      </c>
      <c r="L360" s="30" t="inlineStr">
        <is>
          <t>Yes</t>
        </is>
      </c>
      <c r="M360" s="33" t="inlineStr"/>
    </row>
    <row r="361">
      <c r="B361" s="34" t="n">
        <v>45649</v>
      </c>
      <c r="C361" s="35">
        <f>IF($B361="","",TEXT($B361,"mmm"))</f>
        <v/>
      </c>
      <c r="D361" s="35" t="inlineStr">
        <is>
          <t>Expense</t>
        </is>
      </c>
      <c r="E361" s="36" t="inlineStr">
        <is>
          <t>Entertainment</t>
        </is>
      </c>
      <c r="F361" s="35">
        <f>IFERROR(VLOOKUP($E361,CatGroupTable,2,FALSE),"")</f>
        <v/>
      </c>
      <c r="G361" s="36" t="inlineStr">
        <is>
          <t>Main Checking</t>
        </is>
      </c>
      <c r="H361" s="36" t="inlineStr">
        <is>
          <t>Debit Card</t>
        </is>
      </c>
      <c r="I361" s="35" t="inlineStr">
        <is>
          <t>Sam</t>
        </is>
      </c>
      <c r="J361" s="35" t="inlineStr">
        <is>
          <t>No</t>
        </is>
      </c>
      <c r="K361" s="37" t="n">
        <v>62.63</v>
      </c>
      <c r="L361" s="35" t="inlineStr">
        <is>
          <t>Yes</t>
        </is>
      </c>
      <c r="M361" s="38" t="inlineStr"/>
    </row>
    <row r="362">
      <c r="B362" s="29" t="n">
        <v>45649</v>
      </c>
      <c r="C362" s="30">
        <f>IF($B362="","",TEXT($B362,"mmm"))</f>
        <v/>
      </c>
      <c r="D362" s="30" t="inlineStr">
        <is>
          <t>Expense</t>
        </is>
      </c>
      <c r="E362" s="31" t="inlineStr">
        <is>
          <t>Entertainment</t>
        </is>
      </c>
      <c r="F362" s="30">
        <f>IFERROR(VLOOKUP($E362,CatGroupTable,2,FALSE),"")</f>
        <v/>
      </c>
      <c r="G362" s="31" t="inlineStr">
        <is>
          <t>Joint Savings</t>
        </is>
      </c>
      <c r="H362" s="31" t="inlineStr">
        <is>
          <t>Credit Card</t>
        </is>
      </c>
      <c r="I362" s="30" t="inlineStr">
        <is>
          <t>Alex</t>
        </is>
      </c>
      <c r="J362" s="30" t="inlineStr">
        <is>
          <t>No</t>
        </is>
      </c>
      <c r="K362" s="32" t="n">
        <v>59.11</v>
      </c>
      <c r="L362" s="30" t="inlineStr">
        <is>
          <t>No</t>
        </is>
      </c>
      <c r="M362" s="33" t="inlineStr"/>
    </row>
    <row r="363">
      <c r="B363" s="34" t="n">
        <v>45651</v>
      </c>
      <c r="C363" s="35">
        <f>IF($B363="","",TEXT($B363,"mmm"))</f>
        <v/>
      </c>
      <c r="D363" s="35" t="inlineStr">
        <is>
          <t>Expense</t>
        </is>
      </c>
      <c r="E363" s="36" t="inlineStr">
        <is>
          <t>Shopping</t>
        </is>
      </c>
      <c r="F363" s="35">
        <f>IFERROR(VLOOKUP($E363,CatGroupTable,2,FALSE),"")</f>
        <v/>
      </c>
      <c r="G363" s="36" t="inlineStr">
        <is>
          <t>Joint Savings</t>
        </is>
      </c>
      <c r="H363" s="36" t="inlineStr">
        <is>
          <t>Debit Card</t>
        </is>
      </c>
      <c r="I363" s="35" t="inlineStr">
        <is>
          <t>Alex</t>
        </is>
      </c>
      <c r="J363" s="35" t="inlineStr">
        <is>
          <t>No</t>
        </is>
      </c>
      <c r="K363" s="37" t="n">
        <v>66.59999999999999</v>
      </c>
      <c r="L363" s="35" t="inlineStr">
        <is>
          <t>Yes</t>
        </is>
      </c>
      <c r="M363" s="38" t="inlineStr"/>
    </row>
    <row r="364">
      <c r="B364" s="29" t="n">
        <v>45651</v>
      </c>
      <c r="C364" s="30">
        <f>IF($B364="","",TEXT($B364,"mmm"))</f>
        <v/>
      </c>
      <c r="D364" s="30" t="inlineStr">
        <is>
          <t>Expense</t>
        </is>
      </c>
      <c r="E364" s="31" t="inlineStr">
        <is>
          <t>Savings</t>
        </is>
      </c>
      <c r="F364" s="30">
        <f>IFERROR(VLOOKUP($E364,CatGroupTable,2,FALSE),"")</f>
        <v/>
      </c>
      <c r="G364" s="31" t="inlineStr">
        <is>
          <t>Joint Savings</t>
        </is>
      </c>
      <c r="H364" s="31" t="inlineStr">
        <is>
          <t>Bank Transfer</t>
        </is>
      </c>
      <c r="I364" s="30" t="inlineStr">
        <is>
          <t>Sam</t>
        </is>
      </c>
      <c r="J364" s="30" t="inlineStr">
        <is>
          <t>Yes</t>
        </is>
      </c>
      <c r="K364" s="32" t="n">
        <v>500</v>
      </c>
      <c r="L364" s="30" t="inlineStr">
        <is>
          <t>Yes</t>
        </is>
      </c>
      <c r="M364" s="33" t="inlineStr">
        <is>
          <t>Auto-save</t>
        </is>
      </c>
    </row>
    <row r="365">
      <c r="B365" s="34" t="n">
        <v>45652</v>
      </c>
      <c r="C365" s="35">
        <f>IF($B365="","",TEXT($B365,"mmm"))</f>
        <v/>
      </c>
      <c r="D365" s="35" t="inlineStr">
        <is>
          <t>Expense</t>
        </is>
      </c>
      <c r="E365" s="36" t="inlineStr">
        <is>
          <t>Transport</t>
        </is>
      </c>
      <c r="F365" s="35">
        <f>IFERROR(VLOOKUP($E365,CatGroupTable,2,FALSE),"")</f>
        <v/>
      </c>
      <c r="G365" s="36" t="inlineStr">
        <is>
          <t>Joint Savings</t>
        </is>
      </c>
      <c r="H365" s="36" t="inlineStr">
        <is>
          <t>Direct Debit</t>
        </is>
      </c>
      <c r="I365" s="35" t="inlineStr">
        <is>
          <t>Sam</t>
        </is>
      </c>
      <c r="J365" s="35" t="inlineStr">
        <is>
          <t>No</t>
        </is>
      </c>
      <c r="K365" s="37" t="n">
        <v>80.56</v>
      </c>
      <c r="L365" s="35" t="inlineStr">
        <is>
          <t>Yes</t>
        </is>
      </c>
      <c r="M365" s="38" t="inlineStr"/>
    </row>
    <row r="366">
      <c r="B366" s="39" t="n"/>
      <c r="C366" s="30">
        <f>IF($B366="","",TEXT($B366,"mmm"))</f>
        <v/>
      </c>
      <c r="D366" s="40" t="n"/>
      <c r="E366" s="40" t="n"/>
      <c r="F366" s="30">
        <f>IFERROR(VLOOKUP($E366,CatGroupTable,2,FALSE),"")</f>
        <v/>
      </c>
      <c r="G366" s="40" t="n"/>
      <c r="H366" s="40" t="n"/>
      <c r="I366" s="40" t="n"/>
      <c r="J366" s="40" t="n"/>
      <c r="K366" s="41" t="n"/>
      <c r="L366" s="40" t="n"/>
      <c r="M366" s="40" t="n"/>
    </row>
    <row r="367">
      <c r="B367" s="42" t="n"/>
      <c r="C367" s="35">
        <f>IF($B367="","",TEXT($B367,"mmm"))</f>
        <v/>
      </c>
      <c r="F367" s="35">
        <f>IFERROR(VLOOKUP($E367,CatGroupTable,2,FALSE),"")</f>
        <v/>
      </c>
      <c r="K367" s="43" t="n"/>
    </row>
    <row r="368">
      <c r="B368" s="39" t="n"/>
      <c r="C368" s="30">
        <f>IF($B368="","",TEXT($B368,"mmm"))</f>
        <v/>
      </c>
      <c r="D368" s="40" t="n"/>
      <c r="E368" s="40" t="n"/>
      <c r="F368" s="30">
        <f>IFERROR(VLOOKUP($E368,CatGroupTable,2,FALSE),"")</f>
        <v/>
      </c>
      <c r="G368" s="40" t="n"/>
      <c r="H368" s="40" t="n"/>
      <c r="I368" s="40" t="n"/>
      <c r="J368" s="40" t="n"/>
      <c r="K368" s="41" t="n"/>
      <c r="L368" s="40" t="n"/>
      <c r="M368" s="40" t="n"/>
    </row>
    <row r="369">
      <c r="B369" s="42" t="n"/>
      <c r="C369" s="35">
        <f>IF($B369="","",TEXT($B369,"mmm"))</f>
        <v/>
      </c>
      <c r="F369" s="35">
        <f>IFERROR(VLOOKUP($E369,CatGroupTable,2,FALSE),"")</f>
        <v/>
      </c>
      <c r="K369" s="43" t="n"/>
    </row>
    <row r="370">
      <c r="B370" s="39" t="n"/>
      <c r="C370" s="30">
        <f>IF($B370="","",TEXT($B370,"mmm"))</f>
        <v/>
      </c>
      <c r="D370" s="40" t="n"/>
      <c r="E370" s="40" t="n"/>
      <c r="F370" s="30">
        <f>IFERROR(VLOOKUP($E370,CatGroupTable,2,FALSE),"")</f>
        <v/>
      </c>
      <c r="G370" s="40" t="n"/>
      <c r="H370" s="40" t="n"/>
      <c r="I370" s="40" t="n"/>
      <c r="J370" s="40" t="n"/>
      <c r="K370" s="41" t="n"/>
      <c r="L370" s="40" t="n"/>
      <c r="M370" s="40" t="n"/>
    </row>
    <row r="371">
      <c r="B371" s="42" t="n"/>
      <c r="C371" s="35">
        <f>IF($B371="","",TEXT($B371,"mmm"))</f>
        <v/>
      </c>
      <c r="F371" s="35">
        <f>IFERROR(VLOOKUP($E371,CatGroupTable,2,FALSE),"")</f>
        <v/>
      </c>
      <c r="K371" s="43" t="n"/>
    </row>
    <row r="372">
      <c r="B372" s="39" t="n"/>
      <c r="C372" s="30">
        <f>IF($B372="","",TEXT($B372,"mmm"))</f>
        <v/>
      </c>
      <c r="D372" s="40" t="n"/>
      <c r="E372" s="40" t="n"/>
      <c r="F372" s="30">
        <f>IFERROR(VLOOKUP($E372,CatGroupTable,2,FALSE),"")</f>
        <v/>
      </c>
      <c r="G372" s="40" t="n"/>
      <c r="H372" s="40" t="n"/>
      <c r="I372" s="40" t="n"/>
      <c r="J372" s="40" t="n"/>
      <c r="K372" s="41" t="n"/>
      <c r="L372" s="40" t="n"/>
      <c r="M372" s="40" t="n"/>
    </row>
    <row r="373">
      <c r="B373" s="42" t="n"/>
      <c r="C373" s="35">
        <f>IF($B373="","",TEXT($B373,"mmm"))</f>
        <v/>
      </c>
      <c r="F373" s="35">
        <f>IFERROR(VLOOKUP($E373,CatGroupTable,2,FALSE),"")</f>
        <v/>
      </c>
      <c r="K373" s="43" t="n"/>
    </row>
    <row r="374">
      <c r="B374" s="39" t="n"/>
      <c r="C374" s="30">
        <f>IF($B374="","",TEXT($B374,"mmm"))</f>
        <v/>
      </c>
      <c r="D374" s="40" t="n"/>
      <c r="E374" s="40" t="n"/>
      <c r="F374" s="30">
        <f>IFERROR(VLOOKUP($E374,CatGroupTable,2,FALSE),"")</f>
        <v/>
      </c>
      <c r="G374" s="40" t="n"/>
      <c r="H374" s="40" t="n"/>
      <c r="I374" s="40" t="n"/>
      <c r="J374" s="40" t="n"/>
      <c r="K374" s="41" t="n"/>
      <c r="L374" s="40" t="n"/>
      <c r="M374" s="40" t="n"/>
    </row>
    <row r="375">
      <c r="B375" s="42" t="n"/>
      <c r="C375" s="35">
        <f>IF($B375="","",TEXT($B375,"mmm"))</f>
        <v/>
      </c>
      <c r="F375" s="35">
        <f>IFERROR(VLOOKUP($E375,CatGroupTable,2,FALSE),"")</f>
        <v/>
      </c>
      <c r="K375" s="43" t="n"/>
    </row>
    <row r="376">
      <c r="B376" s="39" t="n"/>
      <c r="C376" s="30">
        <f>IF($B376="","",TEXT($B376,"mmm"))</f>
        <v/>
      </c>
      <c r="D376" s="40" t="n"/>
      <c r="E376" s="40" t="n"/>
      <c r="F376" s="30">
        <f>IFERROR(VLOOKUP($E376,CatGroupTable,2,FALSE),"")</f>
        <v/>
      </c>
      <c r="G376" s="40" t="n"/>
      <c r="H376" s="40" t="n"/>
      <c r="I376" s="40" t="n"/>
      <c r="J376" s="40" t="n"/>
      <c r="K376" s="41" t="n"/>
      <c r="L376" s="40" t="n"/>
      <c r="M376" s="40" t="n"/>
    </row>
    <row r="377">
      <c r="B377" s="42" t="n"/>
      <c r="C377" s="35">
        <f>IF($B377="","",TEXT($B377,"mmm"))</f>
        <v/>
      </c>
      <c r="F377" s="35">
        <f>IFERROR(VLOOKUP($E377,CatGroupTable,2,FALSE),"")</f>
        <v/>
      </c>
      <c r="K377" s="43" t="n"/>
    </row>
    <row r="378">
      <c r="B378" s="39" t="n"/>
      <c r="C378" s="30">
        <f>IF($B378="","",TEXT($B378,"mmm"))</f>
        <v/>
      </c>
      <c r="D378" s="40" t="n"/>
      <c r="E378" s="40" t="n"/>
      <c r="F378" s="30">
        <f>IFERROR(VLOOKUP($E378,CatGroupTable,2,FALSE),"")</f>
        <v/>
      </c>
      <c r="G378" s="40" t="n"/>
      <c r="H378" s="40" t="n"/>
      <c r="I378" s="40" t="n"/>
      <c r="J378" s="40" t="n"/>
      <c r="K378" s="41" t="n"/>
      <c r="L378" s="40" t="n"/>
      <c r="M378" s="40" t="n"/>
    </row>
    <row r="379">
      <c r="B379" s="42" t="n"/>
      <c r="C379" s="35">
        <f>IF($B379="","",TEXT($B379,"mmm"))</f>
        <v/>
      </c>
      <c r="F379" s="35">
        <f>IFERROR(VLOOKUP($E379,CatGroupTable,2,FALSE),"")</f>
        <v/>
      </c>
      <c r="K379" s="43" t="n"/>
    </row>
    <row r="380">
      <c r="B380" s="39" t="n"/>
      <c r="C380" s="30">
        <f>IF($B380="","",TEXT($B380,"mmm"))</f>
        <v/>
      </c>
      <c r="D380" s="40" t="n"/>
      <c r="E380" s="40" t="n"/>
      <c r="F380" s="30">
        <f>IFERROR(VLOOKUP($E380,CatGroupTable,2,FALSE),"")</f>
        <v/>
      </c>
      <c r="G380" s="40" t="n"/>
      <c r="H380" s="40" t="n"/>
      <c r="I380" s="40" t="n"/>
      <c r="J380" s="40" t="n"/>
      <c r="K380" s="41" t="n"/>
      <c r="L380" s="40" t="n"/>
      <c r="M380" s="40" t="n"/>
    </row>
    <row r="381">
      <c r="B381" s="42" t="n"/>
      <c r="C381" s="35">
        <f>IF($B381="","",TEXT($B381,"mmm"))</f>
        <v/>
      </c>
      <c r="F381" s="35">
        <f>IFERROR(VLOOKUP($E381,CatGroupTable,2,FALSE),"")</f>
        <v/>
      </c>
      <c r="K381" s="43" t="n"/>
    </row>
    <row r="382">
      <c r="B382" s="39" t="n"/>
      <c r="C382" s="30">
        <f>IF($B382="","",TEXT($B382,"mmm"))</f>
        <v/>
      </c>
      <c r="D382" s="40" t="n"/>
      <c r="E382" s="40" t="n"/>
      <c r="F382" s="30">
        <f>IFERROR(VLOOKUP($E382,CatGroupTable,2,FALSE),"")</f>
        <v/>
      </c>
      <c r="G382" s="40" t="n"/>
      <c r="H382" s="40" t="n"/>
      <c r="I382" s="40" t="n"/>
      <c r="J382" s="40" t="n"/>
      <c r="K382" s="41" t="n"/>
      <c r="L382" s="40" t="n"/>
      <c r="M382" s="40" t="n"/>
    </row>
    <row r="383">
      <c r="B383" s="42" t="n"/>
      <c r="C383" s="35">
        <f>IF($B383="","",TEXT($B383,"mmm"))</f>
        <v/>
      </c>
      <c r="F383" s="35">
        <f>IFERROR(VLOOKUP($E383,CatGroupTable,2,FALSE),"")</f>
        <v/>
      </c>
      <c r="K383" s="43" t="n"/>
    </row>
    <row r="384">
      <c r="B384" s="39" t="n"/>
      <c r="C384" s="30">
        <f>IF($B384="","",TEXT($B384,"mmm"))</f>
        <v/>
      </c>
      <c r="D384" s="40" t="n"/>
      <c r="E384" s="40" t="n"/>
      <c r="F384" s="30">
        <f>IFERROR(VLOOKUP($E384,CatGroupTable,2,FALSE),"")</f>
        <v/>
      </c>
      <c r="G384" s="40" t="n"/>
      <c r="H384" s="40" t="n"/>
      <c r="I384" s="40" t="n"/>
      <c r="J384" s="40" t="n"/>
      <c r="K384" s="41" t="n"/>
      <c r="L384" s="40" t="n"/>
      <c r="M384" s="40" t="n"/>
    </row>
    <row r="385">
      <c r="B385" s="42" t="n"/>
      <c r="C385" s="35">
        <f>IF($B385="","",TEXT($B385,"mmm"))</f>
        <v/>
      </c>
      <c r="F385" s="35">
        <f>IFERROR(VLOOKUP($E385,CatGroupTable,2,FALSE),"")</f>
        <v/>
      </c>
      <c r="K385" s="43" t="n"/>
    </row>
    <row r="386">
      <c r="B386" s="39" t="n"/>
      <c r="C386" s="30">
        <f>IF($B386="","",TEXT($B386,"mmm"))</f>
        <v/>
      </c>
      <c r="D386" s="40" t="n"/>
      <c r="E386" s="40" t="n"/>
      <c r="F386" s="30">
        <f>IFERROR(VLOOKUP($E386,CatGroupTable,2,FALSE),"")</f>
        <v/>
      </c>
      <c r="G386" s="40" t="n"/>
      <c r="H386" s="40" t="n"/>
      <c r="I386" s="40" t="n"/>
      <c r="J386" s="40" t="n"/>
      <c r="K386" s="41" t="n"/>
      <c r="L386" s="40" t="n"/>
      <c r="M386" s="40" t="n"/>
    </row>
    <row r="387">
      <c r="B387" s="42" t="n"/>
      <c r="C387" s="35">
        <f>IF($B387="","",TEXT($B387,"mmm"))</f>
        <v/>
      </c>
      <c r="F387" s="35">
        <f>IFERROR(VLOOKUP($E387,CatGroupTable,2,FALSE),"")</f>
        <v/>
      </c>
      <c r="K387" s="43" t="n"/>
    </row>
    <row r="388">
      <c r="B388" s="39" t="n"/>
      <c r="C388" s="30">
        <f>IF($B388="","",TEXT($B388,"mmm"))</f>
        <v/>
      </c>
      <c r="D388" s="40" t="n"/>
      <c r="E388" s="40" t="n"/>
      <c r="F388" s="30">
        <f>IFERROR(VLOOKUP($E388,CatGroupTable,2,FALSE),"")</f>
        <v/>
      </c>
      <c r="G388" s="40" t="n"/>
      <c r="H388" s="40" t="n"/>
      <c r="I388" s="40" t="n"/>
      <c r="J388" s="40" t="n"/>
      <c r="K388" s="41" t="n"/>
      <c r="L388" s="40" t="n"/>
      <c r="M388" s="40" t="n"/>
    </row>
    <row r="389">
      <c r="B389" s="42" t="n"/>
      <c r="C389" s="35">
        <f>IF($B389="","",TEXT($B389,"mmm"))</f>
        <v/>
      </c>
      <c r="F389" s="35">
        <f>IFERROR(VLOOKUP($E389,CatGroupTable,2,FALSE),"")</f>
        <v/>
      </c>
      <c r="K389" s="43" t="n"/>
    </row>
    <row r="390">
      <c r="B390" s="39" t="n"/>
      <c r="C390" s="30">
        <f>IF($B390="","",TEXT($B390,"mmm"))</f>
        <v/>
      </c>
      <c r="D390" s="40" t="n"/>
      <c r="E390" s="40" t="n"/>
      <c r="F390" s="30">
        <f>IFERROR(VLOOKUP($E390,CatGroupTable,2,FALSE),"")</f>
        <v/>
      </c>
      <c r="G390" s="40" t="n"/>
      <c r="H390" s="40" t="n"/>
      <c r="I390" s="40" t="n"/>
      <c r="J390" s="40" t="n"/>
      <c r="K390" s="41" t="n"/>
      <c r="L390" s="40" t="n"/>
      <c r="M390" s="40" t="n"/>
    </row>
    <row r="391">
      <c r="B391" s="42" t="n"/>
      <c r="C391" s="35">
        <f>IF($B391="","",TEXT($B391,"mmm"))</f>
        <v/>
      </c>
      <c r="F391" s="35">
        <f>IFERROR(VLOOKUP($E391,CatGroupTable,2,FALSE),"")</f>
        <v/>
      </c>
      <c r="K391" s="43" t="n"/>
    </row>
    <row r="392">
      <c r="B392" s="39" t="n"/>
      <c r="C392" s="30">
        <f>IF($B392="","",TEXT($B392,"mmm"))</f>
        <v/>
      </c>
      <c r="D392" s="40" t="n"/>
      <c r="E392" s="40" t="n"/>
      <c r="F392" s="30">
        <f>IFERROR(VLOOKUP($E392,CatGroupTable,2,FALSE),"")</f>
        <v/>
      </c>
      <c r="G392" s="40" t="n"/>
      <c r="H392" s="40" t="n"/>
      <c r="I392" s="40" t="n"/>
      <c r="J392" s="40" t="n"/>
      <c r="K392" s="41" t="n"/>
      <c r="L392" s="40" t="n"/>
      <c r="M392" s="40" t="n"/>
    </row>
    <row r="393">
      <c r="B393" s="42" t="n"/>
      <c r="C393" s="35">
        <f>IF($B393="","",TEXT($B393,"mmm"))</f>
        <v/>
      </c>
      <c r="F393" s="35">
        <f>IFERROR(VLOOKUP($E393,CatGroupTable,2,FALSE),"")</f>
        <v/>
      </c>
      <c r="K393" s="43" t="n"/>
    </row>
    <row r="394">
      <c r="B394" s="39" t="n"/>
      <c r="C394" s="30">
        <f>IF($B394="","",TEXT($B394,"mmm"))</f>
        <v/>
      </c>
      <c r="D394" s="40" t="n"/>
      <c r="E394" s="40" t="n"/>
      <c r="F394" s="30">
        <f>IFERROR(VLOOKUP($E394,CatGroupTable,2,FALSE),"")</f>
        <v/>
      </c>
      <c r="G394" s="40" t="n"/>
      <c r="H394" s="40" t="n"/>
      <c r="I394" s="40" t="n"/>
      <c r="J394" s="40" t="n"/>
      <c r="K394" s="41" t="n"/>
      <c r="L394" s="40" t="n"/>
      <c r="M394" s="40" t="n"/>
    </row>
    <row r="395">
      <c r="B395" s="42" t="n"/>
      <c r="C395" s="35">
        <f>IF($B395="","",TEXT($B395,"mmm"))</f>
        <v/>
      </c>
      <c r="F395" s="35">
        <f>IFERROR(VLOOKUP($E395,CatGroupTable,2,FALSE),"")</f>
        <v/>
      </c>
      <c r="K395" s="43" t="n"/>
    </row>
    <row r="396">
      <c r="B396" s="39" t="n"/>
      <c r="C396" s="30">
        <f>IF($B396="","",TEXT($B396,"mmm"))</f>
        <v/>
      </c>
      <c r="D396" s="40" t="n"/>
      <c r="E396" s="40" t="n"/>
      <c r="F396" s="30">
        <f>IFERROR(VLOOKUP($E396,CatGroupTable,2,FALSE),"")</f>
        <v/>
      </c>
      <c r="G396" s="40" t="n"/>
      <c r="H396" s="40" t="n"/>
      <c r="I396" s="40" t="n"/>
      <c r="J396" s="40" t="n"/>
      <c r="K396" s="41" t="n"/>
      <c r="L396" s="40" t="n"/>
      <c r="M396" s="40" t="n"/>
    </row>
    <row r="397">
      <c r="B397" s="42" t="n"/>
      <c r="C397" s="35">
        <f>IF($B397="","",TEXT($B397,"mmm"))</f>
        <v/>
      </c>
      <c r="F397" s="35">
        <f>IFERROR(VLOOKUP($E397,CatGroupTable,2,FALSE),"")</f>
        <v/>
      </c>
      <c r="K397" s="43" t="n"/>
    </row>
    <row r="398">
      <c r="B398" s="39" t="n"/>
      <c r="C398" s="30">
        <f>IF($B398="","",TEXT($B398,"mmm"))</f>
        <v/>
      </c>
      <c r="D398" s="40" t="n"/>
      <c r="E398" s="40" t="n"/>
      <c r="F398" s="30">
        <f>IFERROR(VLOOKUP($E398,CatGroupTable,2,FALSE),"")</f>
        <v/>
      </c>
      <c r="G398" s="40" t="n"/>
      <c r="H398" s="40" t="n"/>
      <c r="I398" s="40" t="n"/>
      <c r="J398" s="40" t="n"/>
      <c r="K398" s="41" t="n"/>
      <c r="L398" s="40" t="n"/>
      <c r="M398" s="40" t="n"/>
    </row>
    <row r="399">
      <c r="B399" s="42" t="n"/>
      <c r="C399" s="35">
        <f>IF($B399="","",TEXT($B399,"mmm"))</f>
        <v/>
      </c>
      <c r="F399" s="35">
        <f>IFERROR(VLOOKUP($E399,CatGroupTable,2,FALSE),"")</f>
        <v/>
      </c>
      <c r="K399" s="43" t="n"/>
    </row>
    <row r="400">
      <c r="B400" s="39" t="n"/>
      <c r="C400" s="30">
        <f>IF($B400="","",TEXT($B400,"mmm"))</f>
        <v/>
      </c>
      <c r="D400" s="40" t="n"/>
      <c r="E400" s="40" t="n"/>
      <c r="F400" s="30">
        <f>IFERROR(VLOOKUP($E400,CatGroupTable,2,FALSE),"")</f>
        <v/>
      </c>
      <c r="G400" s="40" t="n"/>
      <c r="H400" s="40" t="n"/>
      <c r="I400" s="40" t="n"/>
      <c r="J400" s="40" t="n"/>
      <c r="K400" s="41" t="n"/>
      <c r="L400" s="40" t="n"/>
      <c r="M400" s="40" t="n"/>
    </row>
    <row r="401">
      <c r="B401" s="42" t="n"/>
      <c r="C401" s="35">
        <f>IF($B401="","",TEXT($B401,"mmm"))</f>
        <v/>
      </c>
      <c r="F401" s="35">
        <f>IFERROR(VLOOKUP($E401,CatGroupTable,2,FALSE),"")</f>
        <v/>
      </c>
      <c r="K401" s="43" t="n"/>
    </row>
    <row r="402">
      <c r="B402" s="39" t="n"/>
      <c r="C402" s="30">
        <f>IF($B402="","",TEXT($B402,"mmm"))</f>
        <v/>
      </c>
      <c r="D402" s="40" t="n"/>
      <c r="E402" s="40" t="n"/>
      <c r="F402" s="30">
        <f>IFERROR(VLOOKUP($E402,CatGroupTable,2,FALSE),"")</f>
        <v/>
      </c>
      <c r="G402" s="40" t="n"/>
      <c r="H402" s="40" t="n"/>
      <c r="I402" s="40" t="n"/>
      <c r="J402" s="40" t="n"/>
      <c r="K402" s="41" t="n"/>
      <c r="L402" s="40" t="n"/>
      <c r="M402" s="40" t="n"/>
    </row>
    <row r="403">
      <c r="B403" s="42" t="n"/>
      <c r="C403" s="35">
        <f>IF($B403="","",TEXT($B403,"mmm"))</f>
        <v/>
      </c>
      <c r="F403" s="35">
        <f>IFERROR(VLOOKUP($E403,CatGroupTable,2,FALSE),"")</f>
        <v/>
      </c>
      <c r="K403" s="43" t="n"/>
    </row>
    <row r="404">
      <c r="B404" s="39" t="n"/>
      <c r="C404" s="30">
        <f>IF($B404="","",TEXT($B404,"mmm"))</f>
        <v/>
      </c>
      <c r="D404" s="40" t="n"/>
      <c r="E404" s="40" t="n"/>
      <c r="F404" s="30">
        <f>IFERROR(VLOOKUP($E404,CatGroupTable,2,FALSE),"")</f>
        <v/>
      </c>
      <c r="G404" s="40" t="n"/>
      <c r="H404" s="40" t="n"/>
      <c r="I404" s="40" t="n"/>
      <c r="J404" s="40" t="n"/>
      <c r="K404" s="41" t="n"/>
      <c r="L404" s="40" t="n"/>
      <c r="M404" s="40" t="n"/>
    </row>
    <row r="405">
      <c r="B405" s="42" t="n"/>
      <c r="C405" s="35">
        <f>IF($B405="","",TEXT($B405,"mmm"))</f>
        <v/>
      </c>
      <c r="F405" s="35">
        <f>IFERROR(VLOOKUP($E405,CatGroupTable,2,FALSE),"")</f>
        <v/>
      </c>
      <c r="K405" s="43" t="n"/>
    </row>
    <row r="406">
      <c r="B406" s="39" t="n"/>
      <c r="C406" s="30">
        <f>IF($B406="","",TEXT($B406,"mmm"))</f>
        <v/>
      </c>
      <c r="D406" s="40" t="n"/>
      <c r="E406" s="40" t="n"/>
      <c r="F406" s="30">
        <f>IFERROR(VLOOKUP($E406,CatGroupTable,2,FALSE),"")</f>
        <v/>
      </c>
      <c r="G406" s="40" t="n"/>
      <c r="H406" s="40" t="n"/>
      <c r="I406" s="40" t="n"/>
      <c r="J406" s="40" t="n"/>
      <c r="K406" s="41" t="n"/>
      <c r="L406" s="40" t="n"/>
      <c r="M406" s="40" t="n"/>
    </row>
    <row r="407">
      <c r="B407" s="42" t="n"/>
      <c r="C407" s="35">
        <f>IF($B407="","",TEXT($B407,"mmm"))</f>
        <v/>
      </c>
      <c r="F407" s="35">
        <f>IFERROR(VLOOKUP($E407,CatGroupTable,2,FALSE),"")</f>
        <v/>
      </c>
      <c r="K407" s="43" t="n"/>
    </row>
    <row r="408">
      <c r="B408" s="39" t="n"/>
      <c r="C408" s="30">
        <f>IF($B408="","",TEXT($B408,"mmm"))</f>
        <v/>
      </c>
      <c r="D408" s="40" t="n"/>
      <c r="E408" s="40" t="n"/>
      <c r="F408" s="30">
        <f>IFERROR(VLOOKUP($E408,CatGroupTable,2,FALSE),"")</f>
        <v/>
      </c>
      <c r="G408" s="40" t="n"/>
      <c r="H408" s="40" t="n"/>
      <c r="I408" s="40" t="n"/>
      <c r="J408" s="40" t="n"/>
      <c r="K408" s="41" t="n"/>
      <c r="L408" s="40" t="n"/>
      <c r="M408" s="40" t="n"/>
    </row>
    <row r="409">
      <c r="B409" s="42" t="n"/>
      <c r="C409" s="35">
        <f>IF($B409="","",TEXT($B409,"mmm"))</f>
        <v/>
      </c>
      <c r="F409" s="35">
        <f>IFERROR(VLOOKUP($E409,CatGroupTable,2,FALSE),"")</f>
        <v/>
      </c>
      <c r="K409" s="43" t="n"/>
    </row>
    <row r="410">
      <c r="B410" s="39" t="n"/>
      <c r="C410" s="30">
        <f>IF($B410="","",TEXT($B410,"mmm"))</f>
        <v/>
      </c>
      <c r="D410" s="40" t="n"/>
      <c r="E410" s="40" t="n"/>
      <c r="F410" s="30">
        <f>IFERROR(VLOOKUP($E410,CatGroupTable,2,FALSE),"")</f>
        <v/>
      </c>
      <c r="G410" s="40" t="n"/>
      <c r="H410" s="40" t="n"/>
      <c r="I410" s="40" t="n"/>
      <c r="J410" s="40" t="n"/>
      <c r="K410" s="41" t="n"/>
      <c r="L410" s="40" t="n"/>
      <c r="M410" s="40" t="n"/>
    </row>
    <row r="411">
      <c r="B411" s="42" t="n"/>
      <c r="C411" s="35">
        <f>IF($B411="","",TEXT($B411,"mmm"))</f>
        <v/>
      </c>
      <c r="F411" s="35">
        <f>IFERROR(VLOOKUP($E411,CatGroupTable,2,FALSE),"")</f>
        <v/>
      </c>
      <c r="K411" s="43" t="n"/>
    </row>
    <row r="412">
      <c r="B412" s="39" t="n"/>
      <c r="C412" s="30">
        <f>IF($B412="","",TEXT($B412,"mmm"))</f>
        <v/>
      </c>
      <c r="D412" s="40" t="n"/>
      <c r="E412" s="40" t="n"/>
      <c r="F412" s="30">
        <f>IFERROR(VLOOKUP($E412,CatGroupTable,2,FALSE),"")</f>
        <v/>
      </c>
      <c r="G412" s="40" t="n"/>
      <c r="H412" s="40" t="n"/>
      <c r="I412" s="40" t="n"/>
      <c r="J412" s="40" t="n"/>
      <c r="K412" s="41" t="n"/>
      <c r="L412" s="40" t="n"/>
      <c r="M412" s="40" t="n"/>
    </row>
    <row r="413">
      <c r="B413" s="42" t="n"/>
      <c r="C413" s="35">
        <f>IF($B413="","",TEXT($B413,"mmm"))</f>
        <v/>
      </c>
      <c r="F413" s="35">
        <f>IFERROR(VLOOKUP($E413,CatGroupTable,2,FALSE),"")</f>
        <v/>
      </c>
      <c r="K413" s="43" t="n"/>
    </row>
    <row r="414">
      <c r="B414" s="39" t="n"/>
      <c r="C414" s="30">
        <f>IF($B414="","",TEXT($B414,"mmm"))</f>
        <v/>
      </c>
      <c r="D414" s="40" t="n"/>
      <c r="E414" s="40" t="n"/>
      <c r="F414" s="30">
        <f>IFERROR(VLOOKUP($E414,CatGroupTable,2,FALSE),"")</f>
        <v/>
      </c>
      <c r="G414" s="40" t="n"/>
      <c r="H414" s="40" t="n"/>
      <c r="I414" s="40" t="n"/>
      <c r="J414" s="40" t="n"/>
      <c r="K414" s="41" t="n"/>
      <c r="L414" s="40" t="n"/>
      <c r="M414" s="40" t="n"/>
    </row>
    <row r="415">
      <c r="B415" s="42" t="n"/>
      <c r="C415" s="35">
        <f>IF($B415="","",TEXT($B415,"mmm"))</f>
        <v/>
      </c>
      <c r="F415" s="35">
        <f>IFERROR(VLOOKUP($E415,CatGroupTable,2,FALSE),"")</f>
        <v/>
      </c>
      <c r="K415" s="43" t="n"/>
    </row>
    <row r="416">
      <c r="B416" s="39" t="n"/>
      <c r="C416" s="30">
        <f>IF($B416="","",TEXT($B416,"mmm"))</f>
        <v/>
      </c>
      <c r="D416" s="40" t="n"/>
      <c r="E416" s="40" t="n"/>
      <c r="F416" s="30">
        <f>IFERROR(VLOOKUP($E416,CatGroupTable,2,FALSE),"")</f>
        <v/>
      </c>
      <c r="G416" s="40" t="n"/>
      <c r="H416" s="40" t="n"/>
      <c r="I416" s="40" t="n"/>
      <c r="J416" s="40" t="n"/>
      <c r="K416" s="41" t="n"/>
      <c r="L416" s="40" t="n"/>
      <c r="M416" s="40" t="n"/>
    </row>
    <row r="417">
      <c r="B417" s="42" t="n"/>
      <c r="C417" s="35">
        <f>IF($B417="","",TEXT($B417,"mmm"))</f>
        <v/>
      </c>
      <c r="F417" s="35">
        <f>IFERROR(VLOOKUP($E417,CatGroupTable,2,FALSE),"")</f>
        <v/>
      </c>
      <c r="K417" s="43" t="n"/>
    </row>
    <row r="418">
      <c r="B418" s="39" t="n"/>
      <c r="C418" s="30">
        <f>IF($B418="","",TEXT($B418,"mmm"))</f>
        <v/>
      </c>
      <c r="D418" s="40" t="n"/>
      <c r="E418" s="40" t="n"/>
      <c r="F418" s="30">
        <f>IFERROR(VLOOKUP($E418,CatGroupTable,2,FALSE),"")</f>
        <v/>
      </c>
      <c r="G418" s="40" t="n"/>
      <c r="H418" s="40" t="n"/>
      <c r="I418" s="40" t="n"/>
      <c r="J418" s="40" t="n"/>
      <c r="K418" s="41" t="n"/>
      <c r="L418" s="40" t="n"/>
      <c r="M418" s="40" t="n"/>
    </row>
    <row r="419">
      <c r="B419" s="42" t="n"/>
      <c r="C419" s="35">
        <f>IF($B419="","",TEXT($B419,"mmm"))</f>
        <v/>
      </c>
      <c r="F419" s="35">
        <f>IFERROR(VLOOKUP($E419,CatGroupTable,2,FALSE),"")</f>
        <v/>
      </c>
      <c r="K419" s="43" t="n"/>
    </row>
    <row r="420">
      <c r="B420" s="39" t="n"/>
      <c r="C420" s="30">
        <f>IF($B420="","",TEXT($B420,"mmm"))</f>
        <v/>
      </c>
      <c r="D420" s="40" t="n"/>
      <c r="E420" s="40" t="n"/>
      <c r="F420" s="30">
        <f>IFERROR(VLOOKUP($E420,CatGroupTable,2,FALSE),"")</f>
        <v/>
      </c>
      <c r="G420" s="40" t="n"/>
      <c r="H420" s="40" t="n"/>
      <c r="I420" s="40" t="n"/>
      <c r="J420" s="40" t="n"/>
      <c r="K420" s="41" t="n"/>
      <c r="L420" s="40" t="n"/>
      <c r="M420" s="40" t="n"/>
    </row>
    <row r="421">
      <c r="B421" s="42" t="n"/>
      <c r="C421" s="35">
        <f>IF($B421="","",TEXT($B421,"mmm"))</f>
        <v/>
      </c>
      <c r="F421" s="35">
        <f>IFERROR(VLOOKUP($E421,CatGroupTable,2,FALSE),"")</f>
        <v/>
      </c>
      <c r="K421" s="43" t="n"/>
    </row>
    <row r="422">
      <c r="B422" s="39" t="n"/>
      <c r="C422" s="30">
        <f>IF($B422="","",TEXT($B422,"mmm"))</f>
        <v/>
      </c>
      <c r="D422" s="40" t="n"/>
      <c r="E422" s="40" t="n"/>
      <c r="F422" s="30">
        <f>IFERROR(VLOOKUP($E422,CatGroupTable,2,FALSE),"")</f>
        <v/>
      </c>
      <c r="G422" s="40" t="n"/>
      <c r="H422" s="40" t="n"/>
      <c r="I422" s="40" t="n"/>
      <c r="J422" s="40" t="n"/>
      <c r="K422" s="41" t="n"/>
      <c r="L422" s="40" t="n"/>
      <c r="M422" s="40" t="n"/>
    </row>
    <row r="423">
      <c r="B423" s="42" t="n"/>
      <c r="C423" s="35">
        <f>IF($B423="","",TEXT($B423,"mmm"))</f>
        <v/>
      </c>
      <c r="F423" s="35">
        <f>IFERROR(VLOOKUP($E423,CatGroupTable,2,FALSE),"")</f>
        <v/>
      </c>
      <c r="K423" s="43" t="n"/>
    </row>
    <row r="424">
      <c r="B424" s="39" t="n"/>
      <c r="C424" s="30">
        <f>IF($B424="","",TEXT($B424,"mmm"))</f>
        <v/>
      </c>
      <c r="D424" s="40" t="n"/>
      <c r="E424" s="40" t="n"/>
      <c r="F424" s="30">
        <f>IFERROR(VLOOKUP($E424,CatGroupTable,2,FALSE),"")</f>
        <v/>
      </c>
      <c r="G424" s="40" t="n"/>
      <c r="H424" s="40" t="n"/>
      <c r="I424" s="40" t="n"/>
      <c r="J424" s="40" t="n"/>
      <c r="K424" s="41" t="n"/>
      <c r="L424" s="40" t="n"/>
      <c r="M424" s="40" t="n"/>
    </row>
    <row r="425">
      <c r="B425" s="42" t="n"/>
      <c r="C425" s="35">
        <f>IF($B425="","",TEXT($B425,"mmm"))</f>
        <v/>
      </c>
      <c r="F425" s="35">
        <f>IFERROR(VLOOKUP($E425,CatGroupTable,2,FALSE),"")</f>
        <v/>
      </c>
      <c r="K425" s="43" t="n"/>
    </row>
    <row r="426">
      <c r="B426" s="39" t="n"/>
      <c r="C426" s="30">
        <f>IF($B426="","",TEXT($B426,"mmm"))</f>
        <v/>
      </c>
      <c r="D426" s="40" t="n"/>
      <c r="E426" s="40" t="n"/>
      <c r="F426" s="30">
        <f>IFERROR(VLOOKUP($E426,CatGroupTable,2,FALSE),"")</f>
        <v/>
      </c>
      <c r="G426" s="40" t="n"/>
      <c r="H426" s="40" t="n"/>
      <c r="I426" s="40" t="n"/>
      <c r="J426" s="40" t="n"/>
      <c r="K426" s="41" t="n"/>
      <c r="L426" s="40" t="n"/>
      <c r="M426" s="40" t="n"/>
    </row>
    <row r="427">
      <c r="B427" s="42" t="n"/>
      <c r="C427" s="35">
        <f>IF($B427="","",TEXT($B427,"mmm"))</f>
        <v/>
      </c>
      <c r="F427" s="35">
        <f>IFERROR(VLOOKUP($E427,CatGroupTable,2,FALSE),"")</f>
        <v/>
      </c>
      <c r="K427" s="43" t="n"/>
    </row>
    <row r="428">
      <c r="B428" s="39" t="n"/>
      <c r="C428" s="30">
        <f>IF($B428="","",TEXT($B428,"mmm"))</f>
        <v/>
      </c>
      <c r="D428" s="40" t="n"/>
      <c r="E428" s="40" t="n"/>
      <c r="F428" s="30">
        <f>IFERROR(VLOOKUP($E428,CatGroupTable,2,FALSE),"")</f>
        <v/>
      </c>
      <c r="G428" s="40" t="n"/>
      <c r="H428" s="40" t="n"/>
      <c r="I428" s="40" t="n"/>
      <c r="J428" s="40" t="n"/>
      <c r="K428" s="41" t="n"/>
      <c r="L428" s="40" t="n"/>
      <c r="M428" s="40" t="n"/>
    </row>
    <row r="429">
      <c r="B429" s="42" t="n"/>
      <c r="C429" s="35">
        <f>IF($B429="","",TEXT($B429,"mmm"))</f>
        <v/>
      </c>
      <c r="F429" s="35">
        <f>IFERROR(VLOOKUP($E429,CatGroupTable,2,FALSE),"")</f>
        <v/>
      </c>
      <c r="K429" s="43" t="n"/>
    </row>
    <row r="430">
      <c r="B430" s="39" t="n"/>
      <c r="C430" s="30">
        <f>IF($B430="","",TEXT($B430,"mmm"))</f>
        <v/>
      </c>
      <c r="D430" s="40" t="n"/>
      <c r="E430" s="40" t="n"/>
      <c r="F430" s="30">
        <f>IFERROR(VLOOKUP($E430,CatGroupTable,2,FALSE),"")</f>
        <v/>
      </c>
      <c r="G430" s="40" t="n"/>
      <c r="H430" s="40" t="n"/>
      <c r="I430" s="40" t="n"/>
      <c r="J430" s="40" t="n"/>
      <c r="K430" s="41" t="n"/>
      <c r="L430" s="40" t="n"/>
      <c r="M430" s="40" t="n"/>
    </row>
    <row r="431">
      <c r="B431" s="42" t="n"/>
      <c r="C431" s="35">
        <f>IF($B431="","",TEXT($B431,"mmm"))</f>
        <v/>
      </c>
      <c r="F431" s="35">
        <f>IFERROR(VLOOKUP($E431,CatGroupTable,2,FALSE),"")</f>
        <v/>
      </c>
      <c r="K431" s="43" t="n"/>
    </row>
    <row r="432">
      <c r="B432" s="39" t="n"/>
      <c r="C432" s="30">
        <f>IF($B432="","",TEXT($B432,"mmm"))</f>
        <v/>
      </c>
      <c r="D432" s="40" t="n"/>
      <c r="E432" s="40" t="n"/>
      <c r="F432" s="30">
        <f>IFERROR(VLOOKUP($E432,CatGroupTable,2,FALSE),"")</f>
        <v/>
      </c>
      <c r="G432" s="40" t="n"/>
      <c r="H432" s="40" t="n"/>
      <c r="I432" s="40" t="n"/>
      <c r="J432" s="40" t="n"/>
      <c r="K432" s="41" t="n"/>
      <c r="L432" s="40" t="n"/>
      <c r="M432" s="40" t="n"/>
    </row>
    <row r="433">
      <c r="B433" s="42" t="n"/>
      <c r="C433" s="35">
        <f>IF($B433="","",TEXT($B433,"mmm"))</f>
        <v/>
      </c>
      <c r="F433" s="35">
        <f>IFERROR(VLOOKUP($E433,CatGroupTable,2,FALSE),"")</f>
        <v/>
      </c>
      <c r="K433" s="43" t="n"/>
    </row>
    <row r="434">
      <c r="B434" s="39" t="n"/>
      <c r="C434" s="30">
        <f>IF($B434="","",TEXT($B434,"mmm"))</f>
        <v/>
      </c>
      <c r="D434" s="40" t="n"/>
      <c r="E434" s="40" t="n"/>
      <c r="F434" s="30">
        <f>IFERROR(VLOOKUP($E434,CatGroupTable,2,FALSE),"")</f>
        <v/>
      </c>
      <c r="G434" s="40" t="n"/>
      <c r="H434" s="40" t="n"/>
      <c r="I434" s="40" t="n"/>
      <c r="J434" s="40" t="n"/>
      <c r="K434" s="41" t="n"/>
      <c r="L434" s="40" t="n"/>
      <c r="M434" s="40" t="n"/>
    </row>
    <row r="435">
      <c r="B435" s="42" t="n"/>
      <c r="C435" s="35">
        <f>IF($B435="","",TEXT($B435,"mmm"))</f>
        <v/>
      </c>
      <c r="F435" s="35">
        <f>IFERROR(VLOOKUP($E435,CatGroupTable,2,FALSE),"")</f>
        <v/>
      </c>
      <c r="K435" s="43" t="n"/>
    </row>
    <row r="436">
      <c r="B436" s="39" t="n"/>
      <c r="C436" s="30">
        <f>IF($B436="","",TEXT($B436,"mmm"))</f>
        <v/>
      </c>
      <c r="D436" s="40" t="n"/>
      <c r="E436" s="40" t="n"/>
      <c r="F436" s="30">
        <f>IFERROR(VLOOKUP($E436,CatGroupTable,2,FALSE),"")</f>
        <v/>
      </c>
      <c r="G436" s="40" t="n"/>
      <c r="H436" s="40" t="n"/>
      <c r="I436" s="40" t="n"/>
      <c r="J436" s="40" t="n"/>
      <c r="K436" s="41" t="n"/>
      <c r="L436" s="40" t="n"/>
      <c r="M436" s="40" t="n"/>
    </row>
    <row r="437">
      <c r="B437" s="42" t="n"/>
      <c r="C437" s="35">
        <f>IF($B437="","",TEXT($B437,"mmm"))</f>
        <v/>
      </c>
      <c r="F437" s="35">
        <f>IFERROR(VLOOKUP($E437,CatGroupTable,2,FALSE),"")</f>
        <v/>
      </c>
      <c r="K437" s="43" t="n"/>
    </row>
    <row r="438">
      <c r="B438" s="39" t="n"/>
      <c r="C438" s="30">
        <f>IF($B438="","",TEXT($B438,"mmm"))</f>
        <v/>
      </c>
      <c r="D438" s="40" t="n"/>
      <c r="E438" s="40" t="n"/>
      <c r="F438" s="30">
        <f>IFERROR(VLOOKUP($E438,CatGroupTable,2,FALSE),"")</f>
        <v/>
      </c>
      <c r="G438" s="40" t="n"/>
      <c r="H438" s="40" t="n"/>
      <c r="I438" s="40" t="n"/>
      <c r="J438" s="40" t="n"/>
      <c r="K438" s="41" t="n"/>
      <c r="L438" s="40" t="n"/>
      <c r="M438" s="40" t="n"/>
    </row>
    <row r="439">
      <c r="B439" s="42" t="n"/>
      <c r="C439" s="35">
        <f>IF($B439="","",TEXT($B439,"mmm"))</f>
        <v/>
      </c>
      <c r="F439" s="35">
        <f>IFERROR(VLOOKUP($E439,CatGroupTable,2,FALSE),"")</f>
        <v/>
      </c>
      <c r="K439" s="43" t="n"/>
    </row>
    <row r="440">
      <c r="B440" s="39" t="n"/>
      <c r="C440" s="30">
        <f>IF($B440="","",TEXT($B440,"mmm"))</f>
        <v/>
      </c>
      <c r="D440" s="40" t="n"/>
      <c r="E440" s="40" t="n"/>
      <c r="F440" s="30">
        <f>IFERROR(VLOOKUP($E440,CatGroupTable,2,FALSE),"")</f>
        <v/>
      </c>
      <c r="G440" s="40" t="n"/>
      <c r="H440" s="40" t="n"/>
      <c r="I440" s="40" t="n"/>
      <c r="J440" s="40" t="n"/>
      <c r="K440" s="41" t="n"/>
      <c r="L440" s="40" t="n"/>
      <c r="M440" s="40" t="n"/>
    </row>
    <row r="441">
      <c r="B441" s="42" t="n"/>
      <c r="C441" s="35">
        <f>IF($B441="","",TEXT($B441,"mmm"))</f>
        <v/>
      </c>
      <c r="F441" s="35">
        <f>IFERROR(VLOOKUP($E441,CatGroupTable,2,FALSE),"")</f>
        <v/>
      </c>
      <c r="K441" s="43" t="n"/>
    </row>
    <row r="442">
      <c r="B442" s="39" t="n"/>
      <c r="C442" s="30">
        <f>IF($B442="","",TEXT($B442,"mmm"))</f>
        <v/>
      </c>
      <c r="D442" s="40" t="n"/>
      <c r="E442" s="40" t="n"/>
      <c r="F442" s="30">
        <f>IFERROR(VLOOKUP($E442,CatGroupTable,2,FALSE),"")</f>
        <v/>
      </c>
      <c r="G442" s="40" t="n"/>
      <c r="H442" s="40" t="n"/>
      <c r="I442" s="40" t="n"/>
      <c r="J442" s="40" t="n"/>
      <c r="K442" s="41" t="n"/>
      <c r="L442" s="40" t="n"/>
      <c r="M442" s="40" t="n"/>
    </row>
    <row r="443">
      <c r="B443" s="42" t="n"/>
      <c r="C443" s="35">
        <f>IF($B443="","",TEXT($B443,"mmm"))</f>
        <v/>
      </c>
      <c r="F443" s="35">
        <f>IFERROR(VLOOKUP($E443,CatGroupTable,2,FALSE),"")</f>
        <v/>
      </c>
      <c r="K443" s="43" t="n"/>
    </row>
    <row r="444">
      <c r="B444" s="39" t="n"/>
      <c r="C444" s="30">
        <f>IF($B444="","",TEXT($B444,"mmm"))</f>
        <v/>
      </c>
      <c r="D444" s="40" t="n"/>
      <c r="E444" s="40" t="n"/>
      <c r="F444" s="30">
        <f>IFERROR(VLOOKUP($E444,CatGroupTable,2,FALSE),"")</f>
        <v/>
      </c>
      <c r="G444" s="40" t="n"/>
      <c r="H444" s="40" t="n"/>
      <c r="I444" s="40" t="n"/>
      <c r="J444" s="40" t="n"/>
      <c r="K444" s="41" t="n"/>
      <c r="L444" s="40" t="n"/>
      <c r="M444" s="40" t="n"/>
    </row>
    <row r="445">
      <c r="B445" s="42" t="n"/>
      <c r="C445" s="35">
        <f>IF($B445="","",TEXT($B445,"mmm"))</f>
        <v/>
      </c>
      <c r="F445" s="35">
        <f>IFERROR(VLOOKUP($E445,CatGroupTable,2,FALSE),"")</f>
        <v/>
      </c>
      <c r="K445" s="43" t="n"/>
    </row>
    <row r="446">
      <c r="B446" s="39" t="n"/>
      <c r="C446" s="30">
        <f>IF($B446="","",TEXT($B446,"mmm"))</f>
        <v/>
      </c>
      <c r="D446" s="40" t="n"/>
      <c r="E446" s="40" t="n"/>
      <c r="F446" s="30">
        <f>IFERROR(VLOOKUP($E446,CatGroupTable,2,FALSE),"")</f>
        <v/>
      </c>
      <c r="G446" s="40" t="n"/>
      <c r="H446" s="40" t="n"/>
      <c r="I446" s="40" t="n"/>
      <c r="J446" s="40" t="n"/>
      <c r="K446" s="41" t="n"/>
      <c r="L446" s="40" t="n"/>
      <c r="M446" s="40" t="n"/>
    </row>
    <row r="447">
      <c r="B447" s="42" t="n"/>
      <c r="C447" s="35">
        <f>IF($B447="","",TEXT($B447,"mmm"))</f>
        <v/>
      </c>
      <c r="F447" s="35">
        <f>IFERROR(VLOOKUP($E447,CatGroupTable,2,FALSE),"")</f>
        <v/>
      </c>
      <c r="K447" s="43" t="n"/>
    </row>
    <row r="448">
      <c r="B448" s="39" t="n"/>
      <c r="C448" s="30">
        <f>IF($B448="","",TEXT($B448,"mmm"))</f>
        <v/>
      </c>
      <c r="D448" s="40" t="n"/>
      <c r="E448" s="40" t="n"/>
      <c r="F448" s="30">
        <f>IFERROR(VLOOKUP($E448,CatGroupTable,2,FALSE),"")</f>
        <v/>
      </c>
      <c r="G448" s="40" t="n"/>
      <c r="H448" s="40" t="n"/>
      <c r="I448" s="40" t="n"/>
      <c r="J448" s="40" t="n"/>
      <c r="K448" s="41" t="n"/>
      <c r="L448" s="40" t="n"/>
      <c r="M448" s="40" t="n"/>
    </row>
    <row r="449">
      <c r="B449" s="42" t="n"/>
      <c r="C449" s="35">
        <f>IF($B449="","",TEXT($B449,"mmm"))</f>
        <v/>
      </c>
      <c r="F449" s="35">
        <f>IFERROR(VLOOKUP($E449,CatGroupTable,2,FALSE),"")</f>
        <v/>
      </c>
      <c r="K449" s="43" t="n"/>
    </row>
    <row r="450">
      <c r="B450" s="39" t="n"/>
      <c r="C450" s="30">
        <f>IF($B450="","",TEXT($B450,"mmm"))</f>
        <v/>
      </c>
      <c r="D450" s="40" t="n"/>
      <c r="E450" s="40" t="n"/>
      <c r="F450" s="30">
        <f>IFERROR(VLOOKUP($E450,CatGroupTable,2,FALSE),"")</f>
        <v/>
      </c>
      <c r="G450" s="40" t="n"/>
      <c r="H450" s="40" t="n"/>
      <c r="I450" s="40" t="n"/>
      <c r="J450" s="40" t="n"/>
      <c r="K450" s="41" t="n"/>
      <c r="L450" s="40" t="n"/>
      <c r="M450" s="40" t="n"/>
    </row>
    <row r="451">
      <c r="B451" s="42" t="n"/>
      <c r="C451" s="35">
        <f>IF($B451="","",TEXT($B451,"mmm"))</f>
        <v/>
      </c>
      <c r="F451" s="35">
        <f>IFERROR(VLOOKUP($E451,CatGroupTable,2,FALSE),"")</f>
        <v/>
      </c>
      <c r="K451" s="43" t="n"/>
    </row>
    <row r="452">
      <c r="B452" s="39" t="n"/>
      <c r="C452" s="30">
        <f>IF($B452="","",TEXT($B452,"mmm"))</f>
        <v/>
      </c>
      <c r="D452" s="40" t="n"/>
      <c r="E452" s="40" t="n"/>
      <c r="F452" s="30">
        <f>IFERROR(VLOOKUP($E452,CatGroupTable,2,FALSE),"")</f>
        <v/>
      </c>
      <c r="G452" s="40" t="n"/>
      <c r="H452" s="40" t="n"/>
      <c r="I452" s="40" t="n"/>
      <c r="J452" s="40" t="n"/>
      <c r="K452" s="41" t="n"/>
      <c r="L452" s="40" t="n"/>
      <c r="M452" s="40" t="n"/>
    </row>
    <row r="453">
      <c r="B453" s="42" t="n"/>
      <c r="C453" s="35">
        <f>IF($B453="","",TEXT($B453,"mmm"))</f>
        <v/>
      </c>
      <c r="F453" s="35">
        <f>IFERROR(VLOOKUP($E453,CatGroupTable,2,FALSE),"")</f>
        <v/>
      </c>
      <c r="K453" s="43" t="n"/>
    </row>
    <row r="454">
      <c r="B454" s="39" t="n"/>
      <c r="C454" s="30">
        <f>IF($B454="","",TEXT($B454,"mmm"))</f>
        <v/>
      </c>
      <c r="D454" s="40" t="n"/>
      <c r="E454" s="40" t="n"/>
      <c r="F454" s="30">
        <f>IFERROR(VLOOKUP($E454,CatGroupTable,2,FALSE),"")</f>
        <v/>
      </c>
      <c r="G454" s="40" t="n"/>
      <c r="H454" s="40" t="n"/>
      <c r="I454" s="40" t="n"/>
      <c r="J454" s="40" t="n"/>
      <c r="K454" s="41" t="n"/>
      <c r="L454" s="40" t="n"/>
      <c r="M454" s="40" t="n"/>
    </row>
    <row r="455">
      <c r="B455" s="42" t="n"/>
      <c r="C455" s="35">
        <f>IF($B455="","",TEXT($B455,"mmm"))</f>
        <v/>
      </c>
      <c r="F455" s="35">
        <f>IFERROR(VLOOKUP($E455,CatGroupTable,2,FALSE),"")</f>
        <v/>
      </c>
      <c r="K455" s="43" t="n"/>
    </row>
    <row r="456">
      <c r="B456" s="39" t="n"/>
      <c r="C456" s="30">
        <f>IF($B456="","",TEXT($B456,"mmm"))</f>
        <v/>
      </c>
      <c r="D456" s="40" t="n"/>
      <c r="E456" s="40" t="n"/>
      <c r="F456" s="30">
        <f>IFERROR(VLOOKUP($E456,CatGroupTable,2,FALSE),"")</f>
        <v/>
      </c>
      <c r="G456" s="40" t="n"/>
      <c r="H456" s="40" t="n"/>
      <c r="I456" s="40" t="n"/>
      <c r="J456" s="40" t="n"/>
      <c r="K456" s="41" t="n"/>
      <c r="L456" s="40" t="n"/>
      <c r="M456" s="40" t="n"/>
    </row>
    <row r="457">
      <c r="B457" s="42" t="n"/>
      <c r="C457" s="35">
        <f>IF($B457="","",TEXT($B457,"mmm"))</f>
        <v/>
      </c>
      <c r="F457" s="35">
        <f>IFERROR(VLOOKUP($E457,CatGroupTable,2,FALSE),"")</f>
        <v/>
      </c>
      <c r="K457" s="43" t="n"/>
    </row>
    <row r="458">
      <c r="B458" s="39" t="n"/>
      <c r="C458" s="30">
        <f>IF($B458="","",TEXT($B458,"mmm"))</f>
        <v/>
      </c>
      <c r="D458" s="40" t="n"/>
      <c r="E458" s="40" t="n"/>
      <c r="F458" s="30">
        <f>IFERROR(VLOOKUP($E458,CatGroupTable,2,FALSE),"")</f>
        <v/>
      </c>
      <c r="G458" s="40" t="n"/>
      <c r="H458" s="40" t="n"/>
      <c r="I458" s="40" t="n"/>
      <c r="J458" s="40" t="n"/>
      <c r="K458" s="41" t="n"/>
      <c r="L458" s="40" t="n"/>
      <c r="M458" s="40" t="n"/>
    </row>
    <row r="459">
      <c r="B459" s="42" t="n"/>
      <c r="C459" s="35">
        <f>IF($B459="","",TEXT($B459,"mmm"))</f>
        <v/>
      </c>
      <c r="F459" s="35">
        <f>IFERROR(VLOOKUP($E459,CatGroupTable,2,FALSE),"")</f>
        <v/>
      </c>
      <c r="K459" s="43" t="n"/>
    </row>
    <row r="460">
      <c r="B460" s="39" t="n"/>
      <c r="C460" s="30">
        <f>IF($B460="","",TEXT($B460,"mmm"))</f>
        <v/>
      </c>
      <c r="D460" s="40" t="n"/>
      <c r="E460" s="40" t="n"/>
      <c r="F460" s="30">
        <f>IFERROR(VLOOKUP($E460,CatGroupTable,2,FALSE),"")</f>
        <v/>
      </c>
      <c r="G460" s="40" t="n"/>
      <c r="H460" s="40" t="n"/>
      <c r="I460" s="40" t="n"/>
      <c r="J460" s="40" t="n"/>
      <c r="K460" s="41" t="n"/>
      <c r="L460" s="40" t="n"/>
      <c r="M460" s="40" t="n"/>
    </row>
    <row r="461">
      <c r="B461" s="42" t="n"/>
      <c r="C461" s="35">
        <f>IF($B461="","",TEXT($B461,"mmm"))</f>
        <v/>
      </c>
      <c r="F461" s="35">
        <f>IFERROR(VLOOKUP($E461,CatGroupTable,2,FALSE),"")</f>
        <v/>
      </c>
      <c r="K461" s="43" t="n"/>
    </row>
    <row r="462">
      <c r="B462" s="39" t="n"/>
      <c r="C462" s="30">
        <f>IF($B462="","",TEXT($B462,"mmm"))</f>
        <v/>
      </c>
      <c r="D462" s="40" t="n"/>
      <c r="E462" s="40" t="n"/>
      <c r="F462" s="30">
        <f>IFERROR(VLOOKUP($E462,CatGroupTable,2,FALSE),"")</f>
        <v/>
      </c>
      <c r="G462" s="40" t="n"/>
      <c r="H462" s="40" t="n"/>
      <c r="I462" s="40" t="n"/>
      <c r="J462" s="40" t="n"/>
      <c r="K462" s="41" t="n"/>
      <c r="L462" s="40" t="n"/>
      <c r="M462" s="40" t="n"/>
    </row>
    <row r="463">
      <c r="B463" s="42" t="n"/>
      <c r="C463" s="35">
        <f>IF($B463="","",TEXT($B463,"mmm"))</f>
        <v/>
      </c>
      <c r="F463" s="35">
        <f>IFERROR(VLOOKUP($E463,CatGroupTable,2,FALSE),"")</f>
        <v/>
      </c>
      <c r="K463" s="43" t="n"/>
    </row>
    <row r="464">
      <c r="B464" s="39" t="n"/>
      <c r="C464" s="30">
        <f>IF($B464="","",TEXT($B464,"mmm"))</f>
        <v/>
      </c>
      <c r="D464" s="40" t="n"/>
      <c r="E464" s="40" t="n"/>
      <c r="F464" s="30">
        <f>IFERROR(VLOOKUP($E464,CatGroupTable,2,FALSE),"")</f>
        <v/>
      </c>
      <c r="G464" s="40" t="n"/>
      <c r="H464" s="40" t="n"/>
      <c r="I464" s="40" t="n"/>
      <c r="J464" s="40" t="n"/>
      <c r="K464" s="41" t="n"/>
      <c r="L464" s="40" t="n"/>
      <c r="M464" s="40" t="n"/>
    </row>
    <row r="465">
      <c r="B465" s="42" t="n"/>
      <c r="C465" s="35">
        <f>IF($B465="","",TEXT($B465,"mmm"))</f>
        <v/>
      </c>
      <c r="F465" s="35">
        <f>IFERROR(VLOOKUP($E465,CatGroupTable,2,FALSE),"")</f>
        <v/>
      </c>
      <c r="K465" s="43" t="n"/>
    </row>
    <row r="466">
      <c r="B466" s="39" t="n"/>
      <c r="C466" s="30">
        <f>IF($B466="","",TEXT($B466,"mmm"))</f>
        <v/>
      </c>
      <c r="D466" s="40" t="n"/>
      <c r="E466" s="40" t="n"/>
      <c r="F466" s="30">
        <f>IFERROR(VLOOKUP($E466,CatGroupTable,2,FALSE),"")</f>
        <v/>
      </c>
      <c r="G466" s="40" t="n"/>
      <c r="H466" s="40" t="n"/>
      <c r="I466" s="40" t="n"/>
      <c r="J466" s="40" t="n"/>
      <c r="K466" s="41" t="n"/>
      <c r="L466" s="40" t="n"/>
      <c r="M466" s="40" t="n"/>
    </row>
    <row r="467">
      <c r="B467" s="42" t="n"/>
      <c r="C467" s="35">
        <f>IF($B467="","",TEXT($B467,"mmm"))</f>
        <v/>
      </c>
      <c r="F467" s="35">
        <f>IFERROR(VLOOKUP($E467,CatGroupTable,2,FALSE),"")</f>
        <v/>
      </c>
      <c r="K467" s="43" t="n"/>
    </row>
    <row r="468">
      <c r="B468" s="39" t="n"/>
      <c r="C468" s="30">
        <f>IF($B468="","",TEXT($B468,"mmm"))</f>
        <v/>
      </c>
      <c r="D468" s="40" t="n"/>
      <c r="E468" s="40" t="n"/>
      <c r="F468" s="30">
        <f>IFERROR(VLOOKUP($E468,CatGroupTable,2,FALSE),"")</f>
        <v/>
      </c>
      <c r="G468" s="40" t="n"/>
      <c r="H468" s="40" t="n"/>
      <c r="I468" s="40" t="n"/>
      <c r="J468" s="40" t="n"/>
      <c r="K468" s="41" t="n"/>
      <c r="L468" s="40" t="n"/>
      <c r="M468" s="40" t="n"/>
    </row>
    <row r="469">
      <c r="B469" s="42" t="n"/>
      <c r="C469" s="35">
        <f>IF($B469="","",TEXT($B469,"mmm"))</f>
        <v/>
      </c>
      <c r="F469" s="35">
        <f>IFERROR(VLOOKUP($E469,CatGroupTable,2,FALSE),"")</f>
        <v/>
      </c>
      <c r="K469" s="43" t="n"/>
    </row>
    <row r="470">
      <c r="B470" s="39" t="n"/>
      <c r="C470" s="30">
        <f>IF($B470="","",TEXT($B470,"mmm"))</f>
        <v/>
      </c>
      <c r="D470" s="40" t="n"/>
      <c r="E470" s="40" t="n"/>
      <c r="F470" s="30">
        <f>IFERROR(VLOOKUP($E470,CatGroupTable,2,FALSE),"")</f>
        <v/>
      </c>
      <c r="G470" s="40" t="n"/>
      <c r="H470" s="40" t="n"/>
      <c r="I470" s="40" t="n"/>
      <c r="J470" s="40" t="n"/>
      <c r="K470" s="41" t="n"/>
      <c r="L470" s="40" t="n"/>
      <c r="M470" s="40" t="n"/>
    </row>
    <row r="471">
      <c r="B471" s="42" t="n"/>
      <c r="C471" s="35">
        <f>IF($B471="","",TEXT($B471,"mmm"))</f>
        <v/>
      </c>
      <c r="F471" s="35">
        <f>IFERROR(VLOOKUP($E471,CatGroupTable,2,FALSE),"")</f>
        <v/>
      </c>
      <c r="K471" s="43" t="n"/>
    </row>
    <row r="472">
      <c r="B472" s="39" t="n"/>
      <c r="C472" s="30">
        <f>IF($B472="","",TEXT($B472,"mmm"))</f>
        <v/>
      </c>
      <c r="D472" s="40" t="n"/>
      <c r="E472" s="40" t="n"/>
      <c r="F472" s="30">
        <f>IFERROR(VLOOKUP($E472,CatGroupTable,2,FALSE),"")</f>
        <v/>
      </c>
      <c r="G472" s="40" t="n"/>
      <c r="H472" s="40" t="n"/>
      <c r="I472" s="40" t="n"/>
      <c r="J472" s="40" t="n"/>
      <c r="K472" s="41" t="n"/>
      <c r="L472" s="40" t="n"/>
      <c r="M472" s="40" t="n"/>
    </row>
    <row r="473">
      <c r="B473" s="42" t="n"/>
      <c r="C473" s="35">
        <f>IF($B473="","",TEXT($B473,"mmm"))</f>
        <v/>
      </c>
      <c r="F473" s="35">
        <f>IFERROR(VLOOKUP($E473,CatGroupTable,2,FALSE),"")</f>
        <v/>
      </c>
      <c r="K473" s="43" t="n"/>
    </row>
    <row r="474">
      <c r="B474" s="39" t="n"/>
      <c r="C474" s="30">
        <f>IF($B474="","",TEXT($B474,"mmm"))</f>
        <v/>
      </c>
      <c r="D474" s="40" t="n"/>
      <c r="E474" s="40" t="n"/>
      <c r="F474" s="30">
        <f>IFERROR(VLOOKUP($E474,CatGroupTable,2,FALSE),"")</f>
        <v/>
      </c>
      <c r="G474" s="40" t="n"/>
      <c r="H474" s="40" t="n"/>
      <c r="I474" s="40" t="n"/>
      <c r="J474" s="40" t="n"/>
      <c r="K474" s="41" t="n"/>
      <c r="L474" s="40" t="n"/>
      <c r="M474" s="40" t="n"/>
    </row>
    <row r="475">
      <c r="B475" s="42" t="n"/>
      <c r="C475" s="35">
        <f>IF($B475="","",TEXT($B475,"mmm"))</f>
        <v/>
      </c>
      <c r="F475" s="35">
        <f>IFERROR(VLOOKUP($E475,CatGroupTable,2,FALSE),"")</f>
        <v/>
      </c>
      <c r="K475" s="43" t="n"/>
    </row>
    <row r="476">
      <c r="B476" s="39" t="n"/>
      <c r="C476" s="30">
        <f>IF($B476="","",TEXT($B476,"mmm"))</f>
        <v/>
      </c>
      <c r="D476" s="40" t="n"/>
      <c r="E476" s="40" t="n"/>
      <c r="F476" s="30">
        <f>IFERROR(VLOOKUP($E476,CatGroupTable,2,FALSE),"")</f>
        <v/>
      </c>
      <c r="G476" s="40" t="n"/>
      <c r="H476" s="40" t="n"/>
      <c r="I476" s="40" t="n"/>
      <c r="J476" s="40" t="n"/>
      <c r="K476" s="41" t="n"/>
      <c r="L476" s="40" t="n"/>
      <c r="M476" s="40" t="n"/>
    </row>
    <row r="477">
      <c r="B477" s="42" t="n"/>
      <c r="C477" s="35">
        <f>IF($B477="","",TEXT($B477,"mmm"))</f>
        <v/>
      </c>
      <c r="F477" s="35">
        <f>IFERROR(VLOOKUP($E477,CatGroupTable,2,FALSE),"")</f>
        <v/>
      </c>
      <c r="K477" s="43" t="n"/>
    </row>
    <row r="478">
      <c r="B478" s="39" t="n"/>
      <c r="C478" s="30">
        <f>IF($B478="","",TEXT($B478,"mmm"))</f>
        <v/>
      </c>
      <c r="D478" s="40" t="n"/>
      <c r="E478" s="40" t="n"/>
      <c r="F478" s="30">
        <f>IFERROR(VLOOKUP($E478,CatGroupTable,2,FALSE),"")</f>
        <v/>
      </c>
      <c r="G478" s="40" t="n"/>
      <c r="H478" s="40" t="n"/>
      <c r="I478" s="40" t="n"/>
      <c r="J478" s="40" t="n"/>
      <c r="K478" s="41" t="n"/>
      <c r="L478" s="40" t="n"/>
      <c r="M478" s="40" t="n"/>
    </row>
    <row r="479">
      <c r="B479" s="42" t="n"/>
      <c r="C479" s="35">
        <f>IF($B479="","",TEXT($B479,"mmm"))</f>
        <v/>
      </c>
      <c r="F479" s="35">
        <f>IFERROR(VLOOKUP($E479,CatGroupTable,2,FALSE),"")</f>
        <v/>
      </c>
      <c r="K479" s="43" t="n"/>
    </row>
    <row r="480">
      <c r="B480" s="39" t="n"/>
      <c r="C480" s="30">
        <f>IF($B480="","",TEXT($B480,"mmm"))</f>
        <v/>
      </c>
      <c r="D480" s="40" t="n"/>
      <c r="E480" s="40" t="n"/>
      <c r="F480" s="30">
        <f>IFERROR(VLOOKUP($E480,CatGroupTable,2,FALSE),"")</f>
        <v/>
      </c>
      <c r="G480" s="40" t="n"/>
      <c r="H480" s="40" t="n"/>
      <c r="I480" s="40" t="n"/>
      <c r="J480" s="40" t="n"/>
      <c r="K480" s="41" t="n"/>
      <c r="L480" s="40" t="n"/>
      <c r="M480" s="40" t="n"/>
    </row>
    <row r="481">
      <c r="B481" s="42" t="n"/>
      <c r="C481" s="35">
        <f>IF($B481="","",TEXT($B481,"mmm"))</f>
        <v/>
      </c>
      <c r="F481" s="35">
        <f>IFERROR(VLOOKUP($E481,CatGroupTable,2,FALSE),"")</f>
        <v/>
      </c>
      <c r="K481" s="43" t="n"/>
    </row>
    <row r="482">
      <c r="B482" s="39" t="n"/>
      <c r="C482" s="30">
        <f>IF($B482="","",TEXT($B482,"mmm"))</f>
        <v/>
      </c>
      <c r="D482" s="40" t="n"/>
      <c r="E482" s="40" t="n"/>
      <c r="F482" s="30">
        <f>IFERROR(VLOOKUP($E482,CatGroupTable,2,FALSE),"")</f>
        <v/>
      </c>
      <c r="G482" s="40" t="n"/>
      <c r="H482" s="40" t="n"/>
      <c r="I482" s="40" t="n"/>
      <c r="J482" s="40" t="n"/>
      <c r="K482" s="41" t="n"/>
      <c r="L482" s="40" t="n"/>
      <c r="M482" s="40" t="n"/>
    </row>
    <row r="483">
      <c r="B483" s="42" t="n"/>
      <c r="C483" s="35">
        <f>IF($B483="","",TEXT($B483,"mmm"))</f>
        <v/>
      </c>
      <c r="F483" s="35">
        <f>IFERROR(VLOOKUP($E483,CatGroupTable,2,FALSE),"")</f>
        <v/>
      </c>
      <c r="K483" s="43" t="n"/>
    </row>
    <row r="484">
      <c r="B484" s="39" t="n"/>
      <c r="C484" s="30">
        <f>IF($B484="","",TEXT($B484,"mmm"))</f>
        <v/>
      </c>
      <c r="D484" s="40" t="n"/>
      <c r="E484" s="40" t="n"/>
      <c r="F484" s="30">
        <f>IFERROR(VLOOKUP($E484,CatGroupTable,2,FALSE),"")</f>
        <v/>
      </c>
      <c r="G484" s="40" t="n"/>
      <c r="H484" s="40" t="n"/>
      <c r="I484" s="40" t="n"/>
      <c r="J484" s="40" t="n"/>
      <c r="K484" s="41" t="n"/>
      <c r="L484" s="40" t="n"/>
      <c r="M484" s="40" t="n"/>
    </row>
    <row r="485">
      <c r="B485" s="42" t="n"/>
      <c r="C485" s="35">
        <f>IF($B485="","",TEXT($B485,"mmm"))</f>
        <v/>
      </c>
      <c r="F485" s="35">
        <f>IFERROR(VLOOKUP($E485,CatGroupTable,2,FALSE),"")</f>
        <v/>
      </c>
      <c r="K485" s="43" t="n"/>
    </row>
    <row r="486">
      <c r="B486" s="39" t="n"/>
      <c r="C486" s="30">
        <f>IF($B486="","",TEXT($B486,"mmm"))</f>
        <v/>
      </c>
      <c r="D486" s="40" t="n"/>
      <c r="E486" s="40" t="n"/>
      <c r="F486" s="30">
        <f>IFERROR(VLOOKUP($E486,CatGroupTable,2,FALSE),"")</f>
        <v/>
      </c>
      <c r="G486" s="40" t="n"/>
      <c r="H486" s="40" t="n"/>
      <c r="I486" s="40" t="n"/>
      <c r="J486" s="40" t="n"/>
      <c r="K486" s="41" t="n"/>
      <c r="L486" s="40" t="n"/>
      <c r="M486" s="40" t="n"/>
    </row>
    <row r="487">
      <c r="B487" s="42" t="n"/>
      <c r="C487" s="35">
        <f>IF($B487="","",TEXT($B487,"mmm"))</f>
        <v/>
      </c>
      <c r="F487" s="35">
        <f>IFERROR(VLOOKUP($E487,CatGroupTable,2,FALSE),"")</f>
        <v/>
      </c>
      <c r="K487" s="43" t="n"/>
    </row>
    <row r="488">
      <c r="B488" s="39" t="n"/>
      <c r="C488" s="30">
        <f>IF($B488="","",TEXT($B488,"mmm"))</f>
        <v/>
      </c>
      <c r="D488" s="40" t="n"/>
      <c r="E488" s="40" t="n"/>
      <c r="F488" s="30">
        <f>IFERROR(VLOOKUP($E488,CatGroupTable,2,FALSE),"")</f>
        <v/>
      </c>
      <c r="G488" s="40" t="n"/>
      <c r="H488" s="40" t="n"/>
      <c r="I488" s="40" t="n"/>
      <c r="J488" s="40" t="n"/>
      <c r="K488" s="41" t="n"/>
      <c r="L488" s="40" t="n"/>
      <c r="M488" s="40" t="n"/>
    </row>
    <row r="489">
      <c r="B489" s="42" t="n"/>
      <c r="C489" s="35">
        <f>IF($B489="","",TEXT($B489,"mmm"))</f>
        <v/>
      </c>
      <c r="F489" s="35">
        <f>IFERROR(VLOOKUP($E489,CatGroupTable,2,FALSE),"")</f>
        <v/>
      </c>
      <c r="K489" s="43" t="n"/>
    </row>
    <row r="490">
      <c r="B490" s="39" t="n"/>
      <c r="C490" s="30">
        <f>IF($B490="","",TEXT($B490,"mmm"))</f>
        <v/>
      </c>
      <c r="D490" s="40" t="n"/>
      <c r="E490" s="40" t="n"/>
      <c r="F490" s="30">
        <f>IFERROR(VLOOKUP($E490,CatGroupTable,2,FALSE),"")</f>
        <v/>
      </c>
      <c r="G490" s="40" t="n"/>
      <c r="H490" s="40" t="n"/>
      <c r="I490" s="40" t="n"/>
      <c r="J490" s="40" t="n"/>
      <c r="K490" s="41" t="n"/>
      <c r="L490" s="40" t="n"/>
      <c r="M490" s="40" t="n"/>
    </row>
    <row r="491">
      <c r="B491" s="42" t="n"/>
      <c r="C491" s="35">
        <f>IF($B491="","",TEXT($B491,"mmm"))</f>
        <v/>
      </c>
      <c r="F491" s="35">
        <f>IFERROR(VLOOKUP($E491,CatGroupTable,2,FALSE),"")</f>
        <v/>
      </c>
      <c r="K491" s="43" t="n"/>
    </row>
    <row r="492">
      <c r="B492" s="39" t="n"/>
      <c r="C492" s="30">
        <f>IF($B492="","",TEXT($B492,"mmm"))</f>
        <v/>
      </c>
      <c r="D492" s="40" t="n"/>
      <c r="E492" s="40" t="n"/>
      <c r="F492" s="30">
        <f>IFERROR(VLOOKUP($E492,CatGroupTable,2,FALSE),"")</f>
        <v/>
      </c>
      <c r="G492" s="40" t="n"/>
      <c r="H492" s="40" t="n"/>
      <c r="I492" s="40" t="n"/>
      <c r="J492" s="40" t="n"/>
      <c r="K492" s="41" t="n"/>
      <c r="L492" s="40" t="n"/>
      <c r="M492" s="40" t="n"/>
    </row>
    <row r="493">
      <c r="B493" s="42" t="n"/>
      <c r="C493" s="35">
        <f>IF($B493="","",TEXT($B493,"mmm"))</f>
        <v/>
      </c>
      <c r="F493" s="35">
        <f>IFERROR(VLOOKUP($E493,CatGroupTable,2,FALSE),"")</f>
        <v/>
      </c>
      <c r="K493" s="43" t="n"/>
    </row>
    <row r="494">
      <c r="B494" s="39" t="n"/>
      <c r="C494" s="30">
        <f>IF($B494="","",TEXT($B494,"mmm"))</f>
        <v/>
      </c>
      <c r="D494" s="40" t="n"/>
      <c r="E494" s="40" t="n"/>
      <c r="F494" s="30">
        <f>IFERROR(VLOOKUP($E494,CatGroupTable,2,FALSE),"")</f>
        <v/>
      </c>
      <c r="G494" s="40" t="n"/>
      <c r="H494" s="40" t="n"/>
      <c r="I494" s="40" t="n"/>
      <c r="J494" s="40" t="n"/>
      <c r="K494" s="41" t="n"/>
      <c r="L494" s="40" t="n"/>
      <c r="M494" s="40" t="n"/>
    </row>
    <row r="495">
      <c r="B495" s="42" t="n"/>
      <c r="C495" s="35">
        <f>IF($B495="","",TEXT($B495,"mmm"))</f>
        <v/>
      </c>
      <c r="F495" s="35">
        <f>IFERROR(VLOOKUP($E495,CatGroupTable,2,FALSE),"")</f>
        <v/>
      </c>
      <c r="K495" s="43" t="n"/>
    </row>
    <row r="496">
      <c r="B496" s="39" t="n"/>
      <c r="C496" s="30">
        <f>IF($B496="","",TEXT($B496,"mmm"))</f>
        <v/>
      </c>
      <c r="D496" s="40" t="n"/>
      <c r="E496" s="40" t="n"/>
      <c r="F496" s="30">
        <f>IFERROR(VLOOKUP($E496,CatGroupTable,2,FALSE),"")</f>
        <v/>
      </c>
      <c r="G496" s="40" t="n"/>
      <c r="H496" s="40" t="n"/>
      <c r="I496" s="40" t="n"/>
      <c r="J496" s="40" t="n"/>
      <c r="K496" s="41" t="n"/>
      <c r="L496" s="40" t="n"/>
      <c r="M496" s="40" t="n"/>
    </row>
    <row r="497">
      <c r="B497" s="42" t="n"/>
      <c r="C497" s="35">
        <f>IF($B497="","",TEXT($B497,"mmm"))</f>
        <v/>
      </c>
      <c r="F497" s="35">
        <f>IFERROR(VLOOKUP($E497,CatGroupTable,2,FALSE),"")</f>
        <v/>
      </c>
      <c r="K497" s="43" t="n"/>
    </row>
    <row r="498">
      <c r="B498" s="39" t="n"/>
      <c r="C498" s="30">
        <f>IF($B498="","",TEXT($B498,"mmm"))</f>
        <v/>
      </c>
      <c r="D498" s="40" t="n"/>
      <c r="E498" s="40" t="n"/>
      <c r="F498" s="30">
        <f>IFERROR(VLOOKUP($E498,CatGroupTable,2,FALSE),"")</f>
        <v/>
      </c>
      <c r="G498" s="40" t="n"/>
      <c r="H498" s="40" t="n"/>
      <c r="I498" s="40" t="n"/>
      <c r="J498" s="40" t="n"/>
      <c r="K498" s="41" t="n"/>
      <c r="L498" s="40" t="n"/>
      <c r="M498" s="40" t="n"/>
    </row>
    <row r="499">
      <c r="B499" s="42" t="n"/>
      <c r="C499" s="35">
        <f>IF($B499="","",TEXT($B499,"mmm"))</f>
        <v/>
      </c>
      <c r="F499" s="35">
        <f>IFERROR(VLOOKUP($E499,CatGroupTable,2,FALSE),"")</f>
        <v/>
      </c>
      <c r="K499" s="43" t="n"/>
    </row>
    <row r="500">
      <c r="B500" s="39" t="n"/>
      <c r="C500" s="30">
        <f>IF($B500="","",TEXT($B500,"mmm"))</f>
        <v/>
      </c>
      <c r="D500" s="40" t="n"/>
      <c r="E500" s="40" t="n"/>
      <c r="F500" s="30">
        <f>IFERROR(VLOOKUP($E500,CatGroupTable,2,FALSE),"")</f>
        <v/>
      </c>
      <c r="G500" s="40" t="n"/>
      <c r="H500" s="40" t="n"/>
      <c r="I500" s="40" t="n"/>
      <c r="J500" s="40" t="n"/>
      <c r="K500" s="41" t="n"/>
      <c r="L500" s="40" t="n"/>
      <c r="M500" s="40" t="n"/>
    </row>
    <row r="501">
      <c r="B501" s="42" t="n"/>
      <c r="C501" s="35">
        <f>IF($B501="","",TEXT($B501,"mmm"))</f>
        <v/>
      </c>
      <c r="F501" s="35">
        <f>IFERROR(VLOOKUP($E501,CatGroupTable,2,FALSE),"")</f>
        <v/>
      </c>
      <c r="K501" s="43" t="n"/>
    </row>
    <row r="502">
      <c r="B502" s="39" t="n"/>
      <c r="C502" s="30">
        <f>IF($B502="","",TEXT($B502,"mmm"))</f>
        <v/>
      </c>
      <c r="D502" s="40" t="n"/>
      <c r="E502" s="40" t="n"/>
      <c r="F502" s="30">
        <f>IFERROR(VLOOKUP($E502,CatGroupTable,2,FALSE),"")</f>
        <v/>
      </c>
      <c r="G502" s="40" t="n"/>
      <c r="H502" s="40" t="n"/>
      <c r="I502" s="40" t="n"/>
      <c r="J502" s="40" t="n"/>
      <c r="K502" s="41" t="n"/>
      <c r="L502" s="40" t="n"/>
      <c r="M502" s="40" t="n"/>
    </row>
    <row r="503">
      <c r="B503" s="42" t="n"/>
      <c r="C503" s="35">
        <f>IF($B503="","",TEXT($B503,"mmm"))</f>
        <v/>
      </c>
      <c r="F503" s="35">
        <f>IFERROR(VLOOKUP($E503,CatGroupTable,2,FALSE),"")</f>
        <v/>
      </c>
      <c r="K503" s="43" t="n"/>
    </row>
    <row r="504">
      <c r="B504" s="39" t="n"/>
      <c r="C504" s="30">
        <f>IF($B504="","",TEXT($B504,"mmm"))</f>
        <v/>
      </c>
      <c r="D504" s="40" t="n"/>
      <c r="E504" s="40" t="n"/>
      <c r="F504" s="30">
        <f>IFERROR(VLOOKUP($E504,CatGroupTable,2,FALSE),"")</f>
        <v/>
      </c>
      <c r="G504" s="40" t="n"/>
      <c r="H504" s="40" t="n"/>
      <c r="I504" s="40" t="n"/>
      <c r="J504" s="40" t="n"/>
      <c r="K504" s="41" t="n"/>
      <c r="L504" s="40" t="n"/>
      <c r="M504" s="40" t="n"/>
    </row>
    <row r="505">
      <c r="B505" s="42" t="n"/>
      <c r="C505" s="35">
        <f>IF($B505="","",TEXT($B505,"mmm"))</f>
        <v/>
      </c>
      <c r="F505" s="35">
        <f>IFERROR(VLOOKUP($E505,CatGroupTable,2,FALSE),"")</f>
        <v/>
      </c>
      <c r="K505" s="43" t="n"/>
    </row>
    <row r="506">
      <c r="B506" s="39" t="n"/>
      <c r="C506" s="30">
        <f>IF($B506="","",TEXT($B506,"mmm"))</f>
        <v/>
      </c>
      <c r="D506" s="40" t="n"/>
      <c r="E506" s="40" t="n"/>
      <c r="F506" s="30">
        <f>IFERROR(VLOOKUP($E506,CatGroupTable,2,FALSE),"")</f>
        <v/>
      </c>
      <c r="G506" s="40" t="n"/>
      <c r="H506" s="40" t="n"/>
      <c r="I506" s="40" t="n"/>
      <c r="J506" s="40" t="n"/>
      <c r="K506" s="41" t="n"/>
      <c r="L506" s="40" t="n"/>
      <c r="M506" s="40" t="n"/>
    </row>
    <row r="507">
      <c r="B507" s="42" t="n"/>
      <c r="C507" s="35">
        <f>IF($B507="","",TEXT($B507,"mmm"))</f>
        <v/>
      </c>
      <c r="F507" s="35">
        <f>IFERROR(VLOOKUP($E507,CatGroupTable,2,FALSE),"")</f>
        <v/>
      </c>
      <c r="K507" s="43" t="n"/>
    </row>
    <row r="508">
      <c r="B508" s="39" t="n"/>
      <c r="C508" s="30">
        <f>IF($B508="","",TEXT($B508,"mmm"))</f>
        <v/>
      </c>
      <c r="D508" s="40" t="n"/>
      <c r="E508" s="40" t="n"/>
      <c r="F508" s="30">
        <f>IFERROR(VLOOKUP($E508,CatGroupTable,2,FALSE),"")</f>
        <v/>
      </c>
      <c r="G508" s="40" t="n"/>
      <c r="H508" s="40" t="n"/>
      <c r="I508" s="40" t="n"/>
      <c r="J508" s="40" t="n"/>
      <c r="K508" s="41" t="n"/>
      <c r="L508" s="40" t="n"/>
      <c r="M508" s="40" t="n"/>
    </row>
    <row r="509">
      <c r="B509" s="42" t="n"/>
      <c r="C509" s="35">
        <f>IF($B509="","",TEXT($B509,"mmm"))</f>
        <v/>
      </c>
      <c r="F509" s="35">
        <f>IFERROR(VLOOKUP($E509,CatGroupTable,2,FALSE),"")</f>
        <v/>
      </c>
      <c r="K509" s="43" t="n"/>
    </row>
    <row r="510">
      <c r="B510" s="39" t="n"/>
      <c r="C510" s="30">
        <f>IF($B510="","",TEXT($B510,"mmm"))</f>
        <v/>
      </c>
      <c r="D510" s="40" t="n"/>
      <c r="E510" s="40" t="n"/>
      <c r="F510" s="30">
        <f>IFERROR(VLOOKUP($E510,CatGroupTable,2,FALSE),"")</f>
        <v/>
      </c>
      <c r="G510" s="40" t="n"/>
      <c r="H510" s="40" t="n"/>
      <c r="I510" s="40" t="n"/>
      <c r="J510" s="40" t="n"/>
      <c r="K510" s="41" t="n"/>
      <c r="L510" s="40" t="n"/>
      <c r="M510" s="40" t="n"/>
    </row>
    <row r="511">
      <c r="B511" s="42" t="n"/>
      <c r="C511" s="35">
        <f>IF($B511="","",TEXT($B511,"mmm"))</f>
        <v/>
      </c>
      <c r="F511" s="35">
        <f>IFERROR(VLOOKUP($E511,CatGroupTable,2,FALSE),"")</f>
        <v/>
      </c>
      <c r="K511" s="43" t="n"/>
    </row>
    <row r="512">
      <c r="B512" s="39" t="n"/>
      <c r="C512" s="30">
        <f>IF($B512="","",TEXT($B512,"mmm"))</f>
        <v/>
      </c>
      <c r="D512" s="40" t="n"/>
      <c r="E512" s="40" t="n"/>
      <c r="F512" s="30">
        <f>IFERROR(VLOOKUP($E512,CatGroupTable,2,FALSE),"")</f>
        <v/>
      </c>
      <c r="G512" s="40" t="n"/>
      <c r="H512" s="40" t="n"/>
      <c r="I512" s="40" t="n"/>
      <c r="J512" s="40" t="n"/>
      <c r="K512" s="41" t="n"/>
      <c r="L512" s="40" t="n"/>
      <c r="M512" s="40" t="n"/>
    </row>
    <row r="513">
      <c r="B513" s="42" t="n"/>
      <c r="C513" s="35">
        <f>IF($B513="","",TEXT($B513,"mmm"))</f>
        <v/>
      </c>
      <c r="F513" s="35">
        <f>IFERROR(VLOOKUP($E513,CatGroupTable,2,FALSE),"")</f>
        <v/>
      </c>
      <c r="K513" s="43" t="n"/>
    </row>
    <row r="514">
      <c r="B514" s="39" t="n"/>
      <c r="C514" s="30">
        <f>IF($B514="","",TEXT($B514,"mmm"))</f>
        <v/>
      </c>
      <c r="D514" s="40" t="n"/>
      <c r="E514" s="40" t="n"/>
      <c r="F514" s="30">
        <f>IFERROR(VLOOKUP($E514,CatGroupTable,2,FALSE),"")</f>
        <v/>
      </c>
      <c r="G514" s="40" t="n"/>
      <c r="H514" s="40" t="n"/>
      <c r="I514" s="40" t="n"/>
      <c r="J514" s="40" t="n"/>
      <c r="K514" s="41" t="n"/>
      <c r="L514" s="40" t="n"/>
      <c r="M514" s="40" t="n"/>
    </row>
    <row r="515">
      <c r="B515" s="42" t="n"/>
      <c r="C515" s="35">
        <f>IF($B515="","",TEXT($B515,"mmm"))</f>
        <v/>
      </c>
      <c r="F515" s="35">
        <f>IFERROR(VLOOKUP($E515,CatGroupTable,2,FALSE),"")</f>
        <v/>
      </c>
      <c r="K515" s="43" t="n"/>
    </row>
    <row r="516">
      <c r="B516" s="39" t="n"/>
      <c r="C516" s="30">
        <f>IF($B516="","",TEXT($B516,"mmm"))</f>
        <v/>
      </c>
      <c r="D516" s="40" t="n"/>
      <c r="E516" s="40" t="n"/>
      <c r="F516" s="30">
        <f>IFERROR(VLOOKUP($E516,CatGroupTable,2,FALSE),"")</f>
        <v/>
      </c>
      <c r="G516" s="40" t="n"/>
      <c r="H516" s="40" t="n"/>
      <c r="I516" s="40" t="n"/>
      <c r="J516" s="40" t="n"/>
      <c r="K516" s="41" t="n"/>
      <c r="L516" s="40" t="n"/>
      <c r="M516" s="40" t="n"/>
    </row>
    <row r="517">
      <c r="B517" s="42" t="n"/>
      <c r="C517" s="35">
        <f>IF($B517="","",TEXT($B517,"mmm"))</f>
        <v/>
      </c>
      <c r="F517" s="35">
        <f>IFERROR(VLOOKUP($E517,CatGroupTable,2,FALSE),"")</f>
        <v/>
      </c>
      <c r="K517" s="43" t="n"/>
    </row>
    <row r="518">
      <c r="B518" s="39" t="n"/>
      <c r="C518" s="30">
        <f>IF($B518="","",TEXT($B518,"mmm"))</f>
        <v/>
      </c>
      <c r="D518" s="40" t="n"/>
      <c r="E518" s="40" t="n"/>
      <c r="F518" s="30">
        <f>IFERROR(VLOOKUP($E518,CatGroupTable,2,FALSE),"")</f>
        <v/>
      </c>
      <c r="G518" s="40" t="n"/>
      <c r="H518" s="40" t="n"/>
      <c r="I518" s="40" t="n"/>
      <c r="J518" s="40" t="n"/>
      <c r="K518" s="41" t="n"/>
      <c r="L518" s="40" t="n"/>
      <c r="M518" s="40" t="n"/>
    </row>
    <row r="519">
      <c r="B519" s="42" t="n"/>
      <c r="C519" s="35">
        <f>IF($B519="","",TEXT($B519,"mmm"))</f>
        <v/>
      </c>
      <c r="F519" s="35">
        <f>IFERROR(VLOOKUP($E519,CatGroupTable,2,FALSE),"")</f>
        <v/>
      </c>
      <c r="K519" s="43" t="n"/>
    </row>
    <row r="520">
      <c r="B520" s="39" t="n"/>
      <c r="C520" s="30">
        <f>IF($B520="","",TEXT($B520,"mmm"))</f>
        <v/>
      </c>
      <c r="D520" s="40" t="n"/>
      <c r="E520" s="40" t="n"/>
      <c r="F520" s="30">
        <f>IFERROR(VLOOKUP($E520,CatGroupTable,2,FALSE),"")</f>
        <v/>
      </c>
      <c r="G520" s="40" t="n"/>
      <c r="H520" s="40" t="n"/>
      <c r="I520" s="40" t="n"/>
      <c r="J520" s="40" t="n"/>
      <c r="K520" s="41" t="n"/>
      <c r="L520" s="40" t="n"/>
      <c r="M520" s="40" t="n"/>
    </row>
    <row r="521">
      <c r="B521" s="42" t="n"/>
      <c r="C521" s="35">
        <f>IF($B521="","",TEXT($B521,"mmm"))</f>
        <v/>
      </c>
      <c r="F521" s="35">
        <f>IFERROR(VLOOKUP($E521,CatGroupTable,2,FALSE),"")</f>
        <v/>
      </c>
      <c r="K521" s="43" t="n"/>
    </row>
    <row r="522">
      <c r="B522" s="39" t="n"/>
      <c r="C522" s="30">
        <f>IF($B522="","",TEXT($B522,"mmm"))</f>
        <v/>
      </c>
      <c r="D522" s="40" t="n"/>
      <c r="E522" s="40" t="n"/>
      <c r="F522" s="30">
        <f>IFERROR(VLOOKUP($E522,CatGroupTable,2,FALSE),"")</f>
        <v/>
      </c>
      <c r="G522" s="40" t="n"/>
      <c r="H522" s="40" t="n"/>
      <c r="I522" s="40" t="n"/>
      <c r="J522" s="40" t="n"/>
      <c r="K522" s="41" t="n"/>
      <c r="L522" s="40" t="n"/>
      <c r="M522" s="40" t="n"/>
    </row>
    <row r="523">
      <c r="B523" s="42" t="n"/>
      <c r="C523" s="35">
        <f>IF($B523="","",TEXT($B523,"mmm"))</f>
        <v/>
      </c>
      <c r="F523" s="35">
        <f>IFERROR(VLOOKUP($E523,CatGroupTable,2,FALSE),"")</f>
        <v/>
      </c>
      <c r="K523" s="43" t="n"/>
    </row>
    <row r="524">
      <c r="B524" s="39" t="n"/>
      <c r="C524" s="30">
        <f>IF($B524="","",TEXT($B524,"mmm"))</f>
        <v/>
      </c>
      <c r="D524" s="40" t="n"/>
      <c r="E524" s="40" t="n"/>
      <c r="F524" s="30">
        <f>IFERROR(VLOOKUP($E524,CatGroupTable,2,FALSE),"")</f>
        <v/>
      </c>
      <c r="G524" s="40" t="n"/>
      <c r="H524" s="40" t="n"/>
      <c r="I524" s="40" t="n"/>
      <c r="J524" s="40" t="n"/>
      <c r="K524" s="41" t="n"/>
      <c r="L524" s="40" t="n"/>
      <c r="M524" s="40" t="n"/>
    </row>
    <row r="525">
      <c r="B525" s="42" t="n"/>
      <c r="C525" s="35">
        <f>IF($B525="","",TEXT($B525,"mmm"))</f>
        <v/>
      </c>
      <c r="F525" s="35">
        <f>IFERROR(VLOOKUP($E525,CatGroupTable,2,FALSE),"")</f>
        <v/>
      </c>
      <c r="K525" s="43" t="n"/>
    </row>
    <row r="526">
      <c r="B526" s="39" t="n"/>
      <c r="C526" s="30">
        <f>IF($B526="","",TEXT($B526,"mmm"))</f>
        <v/>
      </c>
      <c r="D526" s="40" t="n"/>
      <c r="E526" s="40" t="n"/>
      <c r="F526" s="30">
        <f>IFERROR(VLOOKUP($E526,CatGroupTable,2,FALSE),"")</f>
        <v/>
      </c>
      <c r="G526" s="40" t="n"/>
      <c r="H526" s="40" t="n"/>
      <c r="I526" s="40" t="n"/>
      <c r="J526" s="40" t="n"/>
      <c r="K526" s="41" t="n"/>
      <c r="L526" s="40" t="n"/>
      <c r="M526" s="40" t="n"/>
    </row>
    <row r="527">
      <c r="B527" s="42" t="n"/>
      <c r="C527" s="35">
        <f>IF($B527="","",TEXT($B527,"mmm"))</f>
        <v/>
      </c>
      <c r="F527" s="35">
        <f>IFERROR(VLOOKUP($E527,CatGroupTable,2,FALSE),"")</f>
        <v/>
      </c>
      <c r="K527" s="43" t="n"/>
    </row>
    <row r="528">
      <c r="B528" s="39" t="n"/>
      <c r="C528" s="30">
        <f>IF($B528="","",TEXT($B528,"mmm"))</f>
        <v/>
      </c>
      <c r="D528" s="40" t="n"/>
      <c r="E528" s="40" t="n"/>
      <c r="F528" s="30">
        <f>IFERROR(VLOOKUP($E528,CatGroupTable,2,FALSE),"")</f>
        <v/>
      </c>
      <c r="G528" s="40" t="n"/>
      <c r="H528" s="40" t="n"/>
      <c r="I528" s="40" t="n"/>
      <c r="J528" s="40" t="n"/>
      <c r="K528" s="41" t="n"/>
      <c r="L528" s="40" t="n"/>
      <c r="M528" s="40" t="n"/>
    </row>
    <row r="529">
      <c r="B529" s="42" t="n"/>
      <c r="C529" s="35">
        <f>IF($B529="","",TEXT($B529,"mmm"))</f>
        <v/>
      </c>
      <c r="F529" s="35">
        <f>IFERROR(VLOOKUP($E529,CatGroupTable,2,FALSE),"")</f>
        <v/>
      </c>
      <c r="K529" s="43" t="n"/>
    </row>
    <row r="530">
      <c r="B530" s="39" t="n"/>
      <c r="C530" s="30">
        <f>IF($B530="","",TEXT($B530,"mmm"))</f>
        <v/>
      </c>
      <c r="D530" s="40" t="n"/>
      <c r="E530" s="40" t="n"/>
      <c r="F530" s="30">
        <f>IFERROR(VLOOKUP($E530,CatGroupTable,2,FALSE),"")</f>
        <v/>
      </c>
      <c r="G530" s="40" t="n"/>
      <c r="H530" s="40" t="n"/>
      <c r="I530" s="40" t="n"/>
      <c r="J530" s="40" t="n"/>
      <c r="K530" s="41" t="n"/>
      <c r="L530" s="40" t="n"/>
      <c r="M530" s="40" t="n"/>
    </row>
    <row r="531">
      <c r="B531" s="42" t="n"/>
      <c r="C531" s="35">
        <f>IF($B531="","",TEXT($B531,"mmm"))</f>
        <v/>
      </c>
      <c r="F531" s="35">
        <f>IFERROR(VLOOKUP($E531,CatGroupTable,2,FALSE),"")</f>
        <v/>
      </c>
      <c r="K531" s="43" t="n"/>
    </row>
    <row r="532">
      <c r="B532" s="39" t="n"/>
      <c r="C532" s="30">
        <f>IF($B532="","",TEXT($B532,"mmm"))</f>
        <v/>
      </c>
      <c r="D532" s="40" t="n"/>
      <c r="E532" s="40" t="n"/>
      <c r="F532" s="30">
        <f>IFERROR(VLOOKUP($E532,CatGroupTable,2,FALSE),"")</f>
        <v/>
      </c>
      <c r="G532" s="40" t="n"/>
      <c r="H532" s="40" t="n"/>
      <c r="I532" s="40" t="n"/>
      <c r="J532" s="40" t="n"/>
      <c r="K532" s="41" t="n"/>
      <c r="L532" s="40" t="n"/>
      <c r="M532" s="40" t="n"/>
    </row>
    <row r="533">
      <c r="B533" s="42" t="n"/>
      <c r="C533" s="35">
        <f>IF($B533="","",TEXT($B533,"mmm"))</f>
        <v/>
      </c>
      <c r="F533" s="35">
        <f>IFERROR(VLOOKUP($E533,CatGroupTable,2,FALSE),"")</f>
        <v/>
      </c>
      <c r="K533" s="43" t="n"/>
    </row>
    <row r="534">
      <c r="B534" s="39" t="n"/>
      <c r="C534" s="30">
        <f>IF($B534="","",TEXT($B534,"mmm"))</f>
        <v/>
      </c>
      <c r="D534" s="40" t="n"/>
      <c r="E534" s="40" t="n"/>
      <c r="F534" s="30">
        <f>IFERROR(VLOOKUP($E534,CatGroupTable,2,FALSE),"")</f>
        <v/>
      </c>
      <c r="G534" s="40" t="n"/>
      <c r="H534" s="40" t="n"/>
      <c r="I534" s="40" t="n"/>
      <c r="J534" s="40" t="n"/>
      <c r="K534" s="41" t="n"/>
      <c r="L534" s="40" t="n"/>
      <c r="M534" s="40" t="n"/>
    </row>
    <row r="535">
      <c r="B535" s="42" t="n"/>
      <c r="C535" s="35">
        <f>IF($B535="","",TEXT($B535,"mmm"))</f>
        <v/>
      </c>
      <c r="F535" s="35">
        <f>IFERROR(VLOOKUP($E535,CatGroupTable,2,FALSE),"")</f>
        <v/>
      </c>
      <c r="K535" s="43" t="n"/>
    </row>
    <row r="536">
      <c r="B536" s="39" t="n"/>
      <c r="C536" s="30">
        <f>IF($B536="","",TEXT($B536,"mmm"))</f>
        <v/>
      </c>
      <c r="D536" s="40" t="n"/>
      <c r="E536" s="40" t="n"/>
      <c r="F536" s="30">
        <f>IFERROR(VLOOKUP($E536,CatGroupTable,2,FALSE),"")</f>
        <v/>
      </c>
      <c r="G536" s="40" t="n"/>
      <c r="H536" s="40" t="n"/>
      <c r="I536" s="40" t="n"/>
      <c r="J536" s="40" t="n"/>
      <c r="K536" s="41" t="n"/>
      <c r="L536" s="40" t="n"/>
      <c r="M536" s="40" t="n"/>
    </row>
    <row r="537">
      <c r="B537" s="42" t="n"/>
      <c r="C537" s="35">
        <f>IF($B537="","",TEXT($B537,"mmm"))</f>
        <v/>
      </c>
      <c r="F537" s="35">
        <f>IFERROR(VLOOKUP($E537,CatGroupTable,2,FALSE),"")</f>
        <v/>
      </c>
      <c r="K537" s="43" t="n"/>
    </row>
    <row r="538">
      <c r="B538" s="39" t="n"/>
      <c r="C538" s="30">
        <f>IF($B538="","",TEXT($B538,"mmm"))</f>
        <v/>
      </c>
      <c r="D538" s="40" t="n"/>
      <c r="E538" s="40" t="n"/>
      <c r="F538" s="30">
        <f>IFERROR(VLOOKUP($E538,CatGroupTable,2,FALSE),"")</f>
        <v/>
      </c>
      <c r="G538" s="40" t="n"/>
      <c r="H538" s="40" t="n"/>
      <c r="I538" s="40" t="n"/>
      <c r="J538" s="40" t="n"/>
      <c r="K538" s="41" t="n"/>
      <c r="L538" s="40" t="n"/>
      <c r="M538" s="40" t="n"/>
    </row>
    <row r="539">
      <c r="B539" s="42" t="n"/>
      <c r="C539" s="35">
        <f>IF($B539="","",TEXT($B539,"mmm"))</f>
        <v/>
      </c>
      <c r="F539" s="35">
        <f>IFERROR(VLOOKUP($E539,CatGroupTable,2,FALSE),"")</f>
        <v/>
      </c>
      <c r="K539" s="43" t="n"/>
    </row>
    <row r="540">
      <c r="B540" s="39" t="n"/>
      <c r="C540" s="30">
        <f>IF($B540="","",TEXT($B540,"mmm"))</f>
        <v/>
      </c>
      <c r="D540" s="40" t="n"/>
      <c r="E540" s="40" t="n"/>
      <c r="F540" s="30">
        <f>IFERROR(VLOOKUP($E540,CatGroupTable,2,FALSE),"")</f>
        <v/>
      </c>
      <c r="G540" s="40" t="n"/>
      <c r="H540" s="40" t="n"/>
      <c r="I540" s="40" t="n"/>
      <c r="J540" s="40" t="n"/>
      <c r="K540" s="41" t="n"/>
      <c r="L540" s="40" t="n"/>
      <c r="M540" s="40" t="n"/>
    </row>
    <row r="541">
      <c r="B541" s="42" t="n"/>
      <c r="C541" s="35">
        <f>IF($B541="","",TEXT($B541,"mmm"))</f>
        <v/>
      </c>
      <c r="F541" s="35">
        <f>IFERROR(VLOOKUP($E541,CatGroupTable,2,FALSE),"")</f>
        <v/>
      </c>
      <c r="K541" s="43" t="n"/>
    </row>
    <row r="542">
      <c r="B542" s="39" t="n"/>
      <c r="C542" s="30">
        <f>IF($B542="","",TEXT($B542,"mmm"))</f>
        <v/>
      </c>
      <c r="D542" s="40" t="n"/>
      <c r="E542" s="40" t="n"/>
      <c r="F542" s="30">
        <f>IFERROR(VLOOKUP($E542,CatGroupTable,2,FALSE),"")</f>
        <v/>
      </c>
      <c r="G542" s="40" t="n"/>
      <c r="H542" s="40" t="n"/>
      <c r="I542" s="40" t="n"/>
      <c r="J542" s="40" t="n"/>
      <c r="K542" s="41" t="n"/>
      <c r="L542" s="40" t="n"/>
      <c r="M542" s="40" t="n"/>
    </row>
    <row r="543">
      <c r="B543" s="42" t="n"/>
      <c r="C543" s="35">
        <f>IF($B543="","",TEXT($B543,"mmm"))</f>
        <v/>
      </c>
      <c r="F543" s="35">
        <f>IFERROR(VLOOKUP($E543,CatGroupTable,2,FALSE),"")</f>
        <v/>
      </c>
      <c r="K543" s="43" t="n"/>
    </row>
    <row r="544">
      <c r="B544" s="39" t="n"/>
      <c r="C544" s="30">
        <f>IF($B544="","",TEXT($B544,"mmm"))</f>
        <v/>
      </c>
      <c r="D544" s="40" t="n"/>
      <c r="E544" s="40" t="n"/>
      <c r="F544" s="30">
        <f>IFERROR(VLOOKUP($E544,CatGroupTable,2,FALSE),"")</f>
        <v/>
      </c>
      <c r="G544" s="40" t="n"/>
      <c r="H544" s="40" t="n"/>
      <c r="I544" s="40" t="n"/>
      <c r="J544" s="40" t="n"/>
      <c r="K544" s="41" t="n"/>
      <c r="L544" s="40" t="n"/>
      <c r="M544" s="40" t="n"/>
    </row>
    <row r="545">
      <c r="B545" s="42" t="n"/>
      <c r="C545" s="35">
        <f>IF($B545="","",TEXT($B545,"mmm"))</f>
        <v/>
      </c>
      <c r="F545" s="35">
        <f>IFERROR(VLOOKUP($E545,CatGroupTable,2,FALSE),"")</f>
        <v/>
      </c>
      <c r="K545" s="43" t="n"/>
    </row>
    <row r="546">
      <c r="B546" s="39" t="n"/>
      <c r="C546" s="30">
        <f>IF($B546="","",TEXT($B546,"mmm"))</f>
        <v/>
      </c>
      <c r="D546" s="40" t="n"/>
      <c r="E546" s="40" t="n"/>
      <c r="F546" s="30">
        <f>IFERROR(VLOOKUP($E546,CatGroupTable,2,FALSE),"")</f>
        <v/>
      </c>
      <c r="G546" s="40" t="n"/>
      <c r="H546" s="40" t="n"/>
      <c r="I546" s="40" t="n"/>
      <c r="J546" s="40" t="n"/>
      <c r="K546" s="41" t="n"/>
      <c r="L546" s="40" t="n"/>
      <c r="M546" s="40" t="n"/>
    </row>
    <row r="547">
      <c r="B547" s="42" t="n"/>
      <c r="C547" s="35">
        <f>IF($B547="","",TEXT($B547,"mmm"))</f>
        <v/>
      </c>
      <c r="F547" s="35">
        <f>IFERROR(VLOOKUP($E547,CatGroupTable,2,FALSE),"")</f>
        <v/>
      </c>
      <c r="K547" s="43" t="n"/>
    </row>
    <row r="548">
      <c r="B548" s="39" t="n"/>
      <c r="C548" s="30">
        <f>IF($B548="","",TEXT($B548,"mmm"))</f>
        <v/>
      </c>
      <c r="D548" s="40" t="n"/>
      <c r="E548" s="40" t="n"/>
      <c r="F548" s="30">
        <f>IFERROR(VLOOKUP($E548,CatGroupTable,2,FALSE),"")</f>
        <v/>
      </c>
      <c r="G548" s="40" t="n"/>
      <c r="H548" s="40" t="n"/>
      <c r="I548" s="40" t="n"/>
      <c r="J548" s="40" t="n"/>
      <c r="K548" s="41" t="n"/>
      <c r="L548" s="40" t="n"/>
      <c r="M548" s="40" t="n"/>
    </row>
    <row r="549">
      <c r="B549" s="42" t="n"/>
      <c r="C549" s="35">
        <f>IF($B549="","",TEXT($B549,"mmm"))</f>
        <v/>
      </c>
      <c r="F549" s="35">
        <f>IFERROR(VLOOKUP($E549,CatGroupTable,2,FALSE),"")</f>
        <v/>
      </c>
      <c r="K549" s="43" t="n"/>
    </row>
    <row r="550">
      <c r="B550" s="39" t="n"/>
      <c r="C550" s="30">
        <f>IF($B550="","",TEXT($B550,"mmm"))</f>
        <v/>
      </c>
      <c r="D550" s="40" t="n"/>
      <c r="E550" s="40" t="n"/>
      <c r="F550" s="30">
        <f>IFERROR(VLOOKUP($E550,CatGroupTable,2,FALSE),"")</f>
        <v/>
      </c>
      <c r="G550" s="40" t="n"/>
      <c r="H550" s="40" t="n"/>
      <c r="I550" s="40" t="n"/>
      <c r="J550" s="40" t="n"/>
      <c r="K550" s="41" t="n"/>
      <c r="L550" s="40" t="n"/>
      <c r="M550" s="40" t="n"/>
    </row>
    <row r="551">
      <c r="B551" s="42" t="n"/>
      <c r="C551" s="35">
        <f>IF($B551="","",TEXT($B551,"mmm"))</f>
        <v/>
      </c>
      <c r="F551" s="35">
        <f>IFERROR(VLOOKUP($E551,CatGroupTable,2,FALSE),"")</f>
        <v/>
      </c>
      <c r="K551" s="43" t="n"/>
    </row>
    <row r="552">
      <c r="B552" s="39" t="n"/>
      <c r="C552" s="30">
        <f>IF($B552="","",TEXT($B552,"mmm"))</f>
        <v/>
      </c>
      <c r="D552" s="40" t="n"/>
      <c r="E552" s="40" t="n"/>
      <c r="F552" s="30">
        <f>IFERROR(VLOOKUP($E552,CatGroupTable,2,FALSE),"")</f>
        <v/>
      </c>
      <c r="G552" s="40" t="n"/>
      <c r="H552" s="40" t="n"/>
      <c r="I552" s="40" t="n"/>
      <c r="J552" s="40" t="n"/>
      <c r="K552" s="41" t="n"/>
      <c r="L552" s="40" t="n"/>
      <c r="M552" s="40" t="n"/>
    </row>
    <row r="553">
      <c r="B553" s="42" t="n"/>
      <c r="C553" s="35">
        <f>IF($B553="","",TEXT($B553,"mmm"))</f>
        <v/>
      </c>
      <c r="F553" s="35">
        <f>IFERROR(VLOOKUP($E553,CatGroupTable,2,FALSE),"")</f>
        <v/>
      </c>
      <c r="K553" s="43" t="n"/>
    </row>
    <row r="554">
      <c r="B554" s="39" t="n"/>
      <c r="C554" s="30">
        <f>IF($B554="","",TEXT($B554,"mmm"))</f>
        <v/>
      </c>
      <c r="D554" s="40" t="n"/>
      <c r="E554" s="40" t="n"/>
      <c r="F554" s="30">
        <f>IFERROR(VLOOKUP($E554,CatGroupTable,2,FALSE),"")</f>
        <v/>
      </c>
      <c r="G554" s="40" t="n"/>
      <c r="H554" s="40" t="n"/>
      <c r="I554" s="40" t="n"/>
      <c r="J554" s="40" t="n"/>
      <c r="K554" s="41" t="n"/>
      <c r="L554" s="40" t="n"/>
      <c r="M554" s="40" t="n"/>
    </row>
    <row r="555">
      <c r="B555" s="42" t="n"/>
      <c r="C555" s="35">
        <f>IF($B555="","",TEXT($B555,"mmm"))</f>
        <v/>
      </c>
      <c r="F555" s="35">
        <f>IFERROR(VLOOKUP($E555,CatGroupTable,2,FALSE),"")</f>
        <v/>
      </c>
      <c r="K555" s="43" t="n"/>
    </row>
    <row r="556">
      <c r="B556" s="39" t="n"/>
      <c r="C556" s="30">
        <f>IF($B556="","",TEXT($B556,"mmm"))</f>
        <v/>
      </c>
      <c r="D556" s="40" t="n"/>
      <c r="E556" s="40" t="n"/>
      <c r="F556" s="30">
        <f>IFERROR(VLOOKUP($E556,CatGroupTable,2,FALSE),"")</f>
        <v/>
      </c>
      <c r="G556" s="40" t="n"/>
      <c r="H556" s="40" t="n"/>
      <c r="I556" s="40" t="n"/>
      <c r="J556" s="40" t="n"/>
      <c r="K556" s="41" t="n"/>
      <c r="L556" s="40" t="n"/>
      <c r="M556" s="40" t="n"/>
    </row>
    <row r="557">
      <c r="B557" s="42" t="n"/>
      <c r="C557" s="35">
        <f>IF($B557="","",TEXT($B557,"mmm"))</f>
        <v/>
      </c>
      <c r="F557" s="35">
        <f>IFERROR(VLOOKUP($E557,CatGroupTable,2,FALSE),"")</f>
        <v/>
      </c>
      <c r="K557" s="43" t="n"/>
    </row>
    <row r="558">
      <c r="B558" s="39" t="n"/>
      <c r="C558" s="30">
        <f>IF($B558="","",TEXT($B558,"mmm"))</f>
        <v/>
      </c>
      <c r="D558" s="40" t="n"/>
      <c r="E558" s="40" t="n"/>
      <c r="F558" s="30">
        <f>IFERROR(VLOOKUP($E558,CatGroupTable,2,FALSE),"")</f>
        <v/>
      </c>
      <c r="G558" s="40" t="n"/>
      <c r="H558" s="40" t="n"/>
      <c r="I558" s="40" t="n"/>
      <c r="J558" s="40" t="n"/>
      <c r="K558" s="41" t="n"/>
      <c r="L558" s="40" t="n"/>
      <c r="M558" s="40" t="n"/>
    </row>
    <row r="559">
      <c r="B559" s="42" t="n"/>
      <c r="C559" s="35">
        <f>IF($B559="","",TEXT($B559,"mmm"))</f>
        <v/>
      </c>
      <c r="F559" s="35">
        <f>IFERROR(VLOOKUP($E559,CatGroupTable,2,FALSE),"")</f>
        <v/>
      </c>
      <c r="K559" s="43" t="n"/>
    </row>
    <row r="560">
      <c r="B560" s="39" t="n"/>
      <c r="C560" s="30">
        <f>IF($B560="","",TEXT($B560,"mmm"))</f>
        <v/>
      </c>
      <c r="D560" s="40" t="n"/>
      <c r="E560" s="40" t="n"/>
      <c r="F560" s="30">
        <f>IFERROR(VLOOKUP($E560,CatGroupTable,2,FALSE),"")</f>
        <v/>
      </c>
      <c r="G560" s="40" t="n"/>
      <c r="H560" s="40" t="n"/>
      <c r="I560" s="40" t="n"/>
      <c r="J560" s="40" t="n"/>
      <c r="K560" s="41" t="n"/>
      <c r="L560" s="40" t="n"/>
      <c r="M560" s="40" t="n"/>
    </row>
    <row r="561">
      <c r="B561" s="42" t="n"/>
      <c r="C561" s="35">
        <f>IF($B561="","",TEXT($B561,"mmm"))</f>
        <v/>
      </c>
      <c r="F561" s="35">
        <f>IFERROR(VLOOKUP($E561,CatGroupTable,2,FALSE),"")</f>
        <v/>
      </c>
      <c r="K561" s="43" t="n"/>
    </row>
    <row r="562">
      <c r="B562" s="39" t="n"/>
      <c r="C562" s="30">
        <f>IF($B562="","",TEXT($B562,"mmm"))</f>
        <v/>
      </c>
      <c r="D562" s="40" t="n"/>
      <c r="E562" s="40" t="n"/>
      <c r="F562" s="30">
        <f>IFERROR(VLOOKUP($E562,CatGroupTable,2,FALSE),"")</f>
        <v/>
      </c>
      <c r="G562" s="40" t="n"/>
      <c r="H562" s="40" t="n"/>
      <c r="I562" s="40" t="n"/>
      <c r="J562" s="40" t="n"/>
      <c r="K562" s="41" t="n"/>
      <c r="L562" s="40" t="n"/>
      <c r="M562" s="40" t="n"/>
    </row>
    <row r="563">
      <c r="B563" s="42" t="n"/>
      <c r="C563" s="35">
        <f>IF($B563="","",TEXT($B563,"mmm"))</f>
        <v/>
      </c>
      <c r="F563" s="35">
        <f>IFERROR(VLOOKUP($E563,CatGroupTable,2,FALSE),"")</f>
        <v/>
      </c>
      <c r="K563" s="43" t="n"/>
    </row>
    <row r="564">
      <c r="B564" s="39" t="n"/>
      <c r="C564" s="30">
        <f>IF($B564="","",TEXT($B564,"mmm"))</f>
        <v/>
      </c>
      <c r="D564" s="40" t="n"/>
      <c r="E564" s="40" t="n"/>
      <c r="F564" s="30">
        <f>IFERROR(VLOOKUP($E564,CatGroupTable,2,FALSE),"")</f>
        <v/>
      </c>
      <c r="G564" s="40" t="n"/>
      <c r="H564" s="40" t="n"/>
      <c r="I564" s="40" t="n"/>
      <c r="J564" s="40" t="n"/>
      <c r="K564" s="41" t="n"/>
      <c r="L564" s="40" t="n"/>
      <c r="M564" s="40" t="n"/>
    </row>
    <row r="565">
      <c r="B565" s="42" t="n"/>
      <c r="C565" s="35">
        <f>IF($B565="","",TEXT($B565,"mmm"))</f>
        <v/>
      </c>
      <c r="F565" s="35">
        <f>IFERROR(VLOOKUP($E565,CatGroupTable,2,FALSE),"")</f>
        <v/>
      </c>
      <c r="K565" s="43" t="n"/>
    </row>
    <row r="566">
      <c r="B566" s="39" t="n"/>
      <c r="C566" s="30">
        <f>IF($B566="","",TEXT($B566,"mmm"))</f>
        <v/>
      </c>
      <c r="D566" s="40" t="n"/>
      <c r="E566" s="40" t="n"/>
      <c r="F566" s="30">
        <f>IFERROR(VLOOKUP($E566,CatGroupTable,2,FALSE),"")</f>
        <v/>
      </c>
      <c r="G566" s="40" t="n"/>
      <c r="H566" s="40" t="n"/>
      <c r="I566" s="40" t="n"/>
      <c r="J566" s="40" t="n"/>
      <c r="K566" s="41" t="n"/>
      <c r="L566" s="40" t="n"/>
      <c r="M566" s="40" t="n"/>
    </row>
    <row r="567">
      <c r="B567" s="42" t="n"/>
      <c r="C567" s="35">
        <f>IF($B567="","",TEXT($B567,"mmm"))</f>
        <v/>
      </c>
      <c r="F567" s="35">
        <f>IFERROR(VLOOKUP($E567,CatGroupTable,2,FALSE),"")</f>
        <v/>
      </c>
      <c r="K567" s="43" t="n"/>
    </row>
    <row r="568">
      <c r="B568" s="39" t="n"/>
      <c r="C568" s="30">
        <f>IF($B568="","",TEXT($B568,"mmm"))</f>
        <v/>
      </c>
      <c r="D568" s="40" t="n"/>
      <c r="E568" s="40" t="n"/>
      <c r="F568" s="30">
        <f>IFERROR(VLOOKUP($E568,CatGroupTable,2,FALSE),"")</f>
        <v/>
      </c>
      <c r="G568" s="40" t="n"/>
      <c r="H568" s="40" t="n"/>
      <c r="I568" s="40" t="n"/>
      <c r="J568" s="40" t="n"/>
      <c r="K568" s="41" t="n"/>
      <c r="L568" s="40" t="n"/>
      <c r="M568" s="40" t="n"/>
    </row>
    <row r="569">
      <c r="B569" s="42" t="n"/>
      <c r="C569" s="35">
        <f>IF($B569="","",TEXT($B569,"mmm"))</f>
        <v/>
      </c>
      <c r="F569" s="35">
        <f>IFERROR(VLOOKUP($E569,CatGroupTable,2,FALSE),"")</f>
        <v/>
      </c>
      <c r="K569" s="43" t="n"/>
    </row>
    <row r="570">
      <c r="B570" s="39" t="n"/>
      <c r="C570" s="30">
        <f>IF($B570="","",TEXT($B570,"mmm"))</f>
        <v/>
      </c>
      <c r="D570" s="40" t="n"/>
      <c r="E570" s="40" t="n"/>
      <c r="F570" s="30">
        <f>IFERROR(VLOOKUP($E570,CatGroupTable,2,FALSE),"")</f>
        <v/>
      </c>
      <c r="G570" s="40" t="n"/>
      <c r="H570" s="40" t="n"/>
      <c r="I570" s="40" t="n"/>
      <c r="J570" s="40" t="n"/>
      <c r="K570" s="41" t="n"/>
      <c r="L570" s="40" t="n"/>
      <c r="M570" s="40" t="n"/>
    </row>
    <row r="571">
      <c r="B571" s="42" t="n"/>
      <c r="C571" s="35">
        <f>IF($B571="","",TEXT($B571,"mmm"))</f>
        <v/>
      </c>
      <c r="F571" s="35">
        <f>IFERROR(VLOOKUP($E571,CatGroupTable,2,FALSE),"")</f>
        <v/>
      </c>
      <c r="K571" s="43" t="n"/>
    </row>
    <row r="572">
      <c r="B572" s="39" t="n"/>
      <c r="C572" s="30">
        <f>IF($B572="","",TEXT($B572,"mmm"))</f>
        <v/>
      </c>
      <c r="D572" s="40" t="n"/>
      <c r="E572" s="40" t="n"/>
      <c r="F572" s="30">
        <f>IFERROR(VLOOKUP($E572,CatGroupTable,2,FALSE),"")</f>
        <v/>
      </c>
      <c r="G572" s="40" t="n"/>
      <c r="H572" s="40" t="n"/>
      <c r="I572" s="40" t="n"/>
      <c r="J572" s="40" t="n"/>
      <c r="K572" s="41" t="n"/>
      <c r="L572" s="40" t="n"/>
      <c r="M572" s="40" t="n"/>
    </row>
    <row r="573">
      <c r="B573" s="42" t="n"/>
      <c r="C573" s="35">
        <f>IF($B573="","",TEXT($B573,"mmm"))</f>
        <v/>
      </c>
      <c r="F573" s="35">
        <f>IFERROR(VLOOKUP($E573,CatGroupTable,2,FALSE),"")</f>
        <v/>
      </c>
      <c r="K573" s="43" t="n"/>
    </row>
    <row r="574">
      <c r="B574" s="39" t="n"/>
      <c r="C574" s="30">
        <f>IF($B574="","",TEXT($B574,"mmm"))</f>
        <v/>
      </c>
      <c r="D574" s="40" t="n"/>
      <c r="E574" s="40" t="n"/>
      <c r="F574" s="30">
        <f>IFERROR(VLOOKUP($E574,CatGroupTable,2,FALSE),"")</f>
        <v/>
      </c>
      <c r="G574" s="40" t="n"/>
      <c r="H574" s="40" t="n"/>
      <c r="I574" s="40" t="n"/>
      <c r="J574" s="40" t="n"/>
      <c r="K574" s="41" t="n"/>
      <c r="L574" s="40" t="n"/>
      <c r="M574" s="40" t="n"/>
    </row>
    <row r="575">
      <c r="B575" s="42" t="n"/>
      <c r="C575" s="35">
        <f>IF($B575="","",TEXT($B575,"mmm"))</f>
        <v/>
      </c>
      <c r="F575" s="35">
        <f>IFERROR(VLOOKUP($E575,CatGroupTable,2,FALSE),"")</f>
        <v/>
      </c>
      <c r="K575" s="43" t="n"/>
    </row>
    <row r="576">
      <c r="B576" s="39" t="n"/>
      <c r="C576" s="30">
        <f>IF($B576="","",TEXT($B576,"mmm"))</f>
        <v/>
      </c>
      <c r="D576" s="40" t="n"/>
      <c r="E576" s="40" t="n"/>
      <c r="F576" s="30">
        <f>IFERROR(VLOOKUP($E576,CatGroupTable,2,FALSE),"")</f>
        <v/>
      </c>
      <c r="G576" s="40" t="n"/>
      <c r="H576" s="40" t="n"/>
      <c r="I576" s="40" t="n"/>
      <c r="J576" s="40" t="n"/>
      <c r="K576" s="41" t="n"/>
      <c r="L576" s="40" t="n"/>
      <c r="M576" s="40" t="n"/>
    </row>
    <row r="577">
      <c r="B577" s="42" t="n"/>
      <c r="C577" s="35">
        <f>IF($B577="","",TEXT($B577,"mmm"))</f>
        <v/>
      </c>
      <c r="F577" s="35">
        <f>IFERROR(VLOOKUP($E577,CatGroupTable,2,FALSE),"")</f>
        <v/>
      </c>
      <c r="K577" s="43" t="n"/>
    </row>
    <row r="578">
      <c r="B578" s="39" t="n"/>
      <c r="C578" s="30">
        <f>IF($B578="","",TEXT($B578,"mmm"))</f>
        <v/>
      </c>
      <c r="D578" s="40" t="n"/>
      <c r="E578" s="40" t="n"/>
      <c r="F578" s="30">
        <f>IFERROR(VLOOKUP($E578,CatGroupTable,2,FALSE),"")</f>
        <v/>
      </c>
      <c r="G578" s="40" t="n"/>
      <c r="H578" s="40" t="n"/>
      <c r="I578" s="40" t="n"/>
      <c r="J578" s="40" t="n"/>
      <c r="K578" s="41" t="n"/>
      <c r="L578" s="40" t="n"/>
      <c r="M578" s="40" t="n"/>
    </row>
    <row r="579">
      <c r="B579" s="42" t="n"/>
      <c r="C579" s="35">
        <f>IF($B579="","",TEXT($B579,"mmm"))</f>
        <v/>
      </c>
      <c r="F579" s="35">
        <f>IFERROR(VLOOKUP($E579,CatGroupTable,2,FALSE),"")</f>
        <v/>
      </c>
      <c r="K579" s="43" t="n"/>
    </row>
    <row r="580">
      <c r="B580" s="39" t="n"/>
      <c r="C580" s="30">
        <f>IF($B580="","",TEXT($B580,"mmm"))</f>
        <v/>
      </c>
      <c r="D580" s="40" t="n"/>
      <c r="E580" s="40" t="n"/>
      <c r="F580" s="30">
        <f>IFERROR(VLOOKUP($E580,CatGroupTable,2,FALSE),"")</f>
        <v/>
      </c>
      <c r="G580" s="40" t="n"/>
      <c r="H580" s="40" t="n"/>
      <c r="I580" s="40" t="n"/>
      <c r="J580" s="40" t="n"/>
      <c r="K580" s="41" t="n"/>
      <c r="L580" s="40" t="n"/>
      <c r="M580" s="40" t="n"/>
    </row>
    <row r="581">
      <c r="B581" s="42" t="n"/>
      <c r="C581" s="35">
        <f>IF($B581="","",TEXT($B581,"mmm"))</f>
        <v/>
      </c>
      <c r="F581" s="35">
        <f>IFERROR(VLOOKUP($E581,CatGroupTable,2,FALSE),"")</f>
        <v/>
      </c>
      <c r="K581" s="43" t="n"/>
    </row>
    <row r="582">
      <c r="B582" s="39" t="n"/>
      <c r="C582" s="30">
        <f>IF($B582="","",TEXT($B582,"mmm"))</f>
        <v/>
      </c>
      <c r="D582" s="40" t="n"/>
      <c r="E582" s="40" t="n"/>
      <c r="F582" s="30">
        <f>IFERROR(VLOOKUP($E582,CatGroupTable,2,FALSE),"")</f>
        <v/>
      </c>
      <c r="G582" s="40" t="n"/>
      <c r="H582" s="40" t="n"/>
      <c r="I582" s="40" t="n"/>
      <c r="J582" s="40" t="n"/>
      <c r="K582" s="41" t="n"/>
      <c r="L582" s="40" t="n"/>
      <c r="M582" s="40" t="n"/>
    </row>
    <row r="583">
      <c r="B583" s="42" t="n"/>
      <c r="C583" s="35">
        <f>IF($B583="","",TEXT($B583,"mmm"))</f>
        <v/>
      </c>
      <c r="F583" s="35">
        <f>IFERROR(VLOOKUP($E583,CatGroupTable,2,FALSE),"")</f>
        <v/>
      </c>
      <c r="K583" s="43" t="n"/>
    </row>
    <row r="584">
      <c r="B584" s="39" t="n"/>
      <c r="C584" s="30">
        <f>IF($B584="","",TEXT($B584,"mmm"))</f>
        <v/>
      </c>
      <c r="D584" s="40" t="n"/>
      <c r="E584" s="40" t="n"/>
      <c r="F584" s="30">
        <f>IFERROR(VLOOKUP($E584,CatGroupTable,2,FALSE),"")</f>
        <v/>
      </c>
      <c r="G584" s="40" t="n"/>
      <c r="H584" s="40" t="n"/>
      <c r="I584" s="40" t="n"/>
      <c r="J584" s="40" t="n"/>
      <c r="K584" s="41" t="n"/>
      <c r="L584" s="40" t="n"/>
      <c r="M584" s="40" t="n"/>
    </row>
    <row r="585">
      <c r="B585" s="42" t="n"/>
      <c r="C585" s="35">
        <f>IF($B585="","",TEXT($B585,"mmm"))</f>
        <v/>
      </c>
      <c r="F585" s="35">
        <f>IFERROR(VLOOKUP($E585,CatGroupTable,2,FALSE),"")</f>
        <v/>
      </c>
      <c r="K585" s="43" t="n"/>
    </row>
    <row r="586">
      <c r="B586" s="39" t="n"/>
      <c r="C586" s="30">
        <f>IF($B586="","",TEXT($B586,"mmm"))</f>
        <v/>
      </c>
      <c r="D586" s="40" t="n"/>
      <c r="E586" s="40" t="n"/>
      <c r="F586" s="30">
        <f>IFERROR(VLOOKUP($E586,CatGroupTable,2,FALSE),"")</f>
        <v/>
      </c>
      <c r="G586" s="40" t="n"/>
      <c r="H586" s="40" t="n"/>
      <c r="I586" s="40" t="n"/>
      <c r="J586" s="40" t="n"/>
      <c r="K586" s="41" t="n"/>
      <c r="L586" s="40" t="n"/>
      <c r="M586" s="40" t="n"/>
    </row>
    <row r="587">
      <c r="B587" s="42" t="n"/>
      <c r="C587" s="35">
        <f>IF($B587="","",TEXT($B587,"mmm"))</f>
        <v/>
      </c>
      <c r="F587" s="35">
        <f>IFERROR(VLOOKUP($E587,CatGroupTable,2,FALSE),"")</f>
        <v/>
      </c>
      <c r="K587" s="43" t="n"/>
    </row>
    <row r="588">
      <c r="B588" s="39" t="n"/>
      <c r="C588" s="30">
        <f>IF($B588="","",TEXT($B588,"mmm"))</f>
        <v/>
      </c>
      <c r="D588" s="40" t="n"/>
      <c r="E588" s="40" t="n"/>
      <c r="F588" s="30">
        <f>IFERROR(VLOOKUP($E588,CatGroupTable,2,FALSE),"")</f>
        <v/>
      </c>
      <c r="G588" s="40" t="n"/>
      <c r="H588" s="40" t="n"/>
      <c r="I588" s="40" t="n"/>
      <c r="J588" s="40" t="n"/>
      <c r="K588" s="41" t="n"/>
      <c r="L588" s="40" t="n"/>
      <c r="M588" s="40" t="n"/>
    </row>
    <row r="589">
      <c r="B589" s="42" t="n"/>
      <c r="C589" s="35">
        <f>IF($B589="","",TEXT($B589,"mmm"))</f>
        <v/>
      </c>
      <c r="F589" s="35">
        <f>IFERROR(VLOOKUP($E589,CatGroupTable,2,FALSE),"")</f>
        <v/>
      </c>
      <c r="K589" s="43" t="n"/>
    </row>
    <row r="590">
      <c r="B590" s="39" t="n"/>
      <c r="C590" s="30">
        <f>IF($B590="","",TEXT($B590,"mmm"))</f>
        <v/>
      </c>
      <c r="D590" s="40" t="n"/>
      <c r="E590" s="40" t="n"/>
      <c r="F590" s="30">
        <f>IFERROR(VLOOKUP($E590,CatGroupTable,2,FALSE),"")</f>
        <v/>
      </c>
      <c r="G590" s="40" t="n"/>
      <c r="H590" s="40" t="n"/>
      <c r="I590" s="40" t="n"/>
      <c r="J590" s="40" t="n"/>
      <c r="K590" s="41" t="n"/>
      <c r="L590" s="40" t="n"/>
      <c r="M590" s="40" t="n"/>
    </row>
    <row r="591">
      <c r="B591" s="42" t="n"/>
      <c r="C591" s="35">
        <f>IF($B591="","",TEXT($B591,"mmm"))</f>
        <v/>
      </c>
      <c r="F591" s="35">
        <f>IFERROR(VLOOKUP($E591,CatGroupTable,2,FALSE),"")</f>
        <v/>
      </c>
      <c r="K591" s="43" t="n"/>
    </row>
    <row r="592">
      <c r="B592" s="39" t="n"/>
      <c r="C592" s="30">
        <f>IF($B592="","",TEXT($B592,"mmm"))</f>
        <v/>
      </c>
      <c r="D592" s="40" t="n"/>
      <c r="E592" s="40" t="n"/>
      <c r="F592" s="30">
        <f>IFERROR(VLOOKUP($E592,CatGroupTable,2,FALSE),"")</f>
        <v/>
      </c>
      <c r="G592" s="40" t="n"/>
      <c r="H592" s="40" t="n"/>
      <c r="I592" s="40" t="n"/>
      <c r="J592" s="40" t="n"/>
      <c r="K592" s="41" t="n"/>
      <c r="L592" s="40" t="n"/>
      <c r="M592" s="40" t="n"/>
    </row>
    <row r="593">
      <c r="B593" s="42" t="n"/>
      <c r="C593" s="35">
        <f>IF($B593="","",TEXT($B593,"mmm"))</f>
        <v/>
      </c>
      <c r="F593" s="35">
        <f>IFERROR(VLOOKUP($E593,CatGroupTable,2,FALSE),"")</f>
        <v/>
      </c>
      <c r="K593" s="43" t="n"/>
    </row>
    <row r="594">
      <c r="B594" s="39" t="n"/>
      <c r="C594" s="30">
        <f>IF($B594="","",TEXT($B594,"mmm"))</f>
        <v/>
      </c>
      <c r="D594" s="40" t="n"/>
      <c r="E594" s="40" t="n"/>
      <c r="F594" s="30">
        <f>IFERROR(VLOOKUP($E594,CatGroupTable,2,FALSE),"")</f>
        <v/>
      </c>
      <c r="G594" s="40" t="n"/>
      <c r="H594" s="40" t="n"/>
      <c r="I594" s="40" t="n"/>
      <c r="J594" s="40" t="n"/>
      <c r="K594" s="41" t="n"/>
      <c r="L594" s="40" t="n"/>
      <c r="M594" s="40" t="n"/>
    </row>
    <row r="595">
      <c r="B595" s="42" t="n"/>
      <c r="C595" s="35">
        <f>IF($B595="","",TEXT($B595,"mmm"))</f>
        <v/>
      </c>
      <c r="F595" s="35">
        <f>IFERROR(VLOOKUP($E595,CatGroupTable,2,FALSE),"")</f>
        <v/>
      </c>
      <c r="K595" s="43" t="n"/>
    </row>
    <row r="596">
      <c r="B596" s="39" t="n"/>
      <c r="C596" s="30">
        <f>IF($B596="","",TEXT($B596,"mmm"))</f>
        <v/>
      </c>
      <c r="D596" s="40" t="n"/>
      <c r="E596" s="40" t="n"/>
      <c r="F596" s="30">
        <f>IFERROR(VLOOKUP($E596,CatGroupTable,2,FALSE),"")</f>
        <v/>
      </c>
      <c r="G596" s="40" t="n"/>
      <c r="H596" s="40" t="n"/>
      <c r="I596" s="40" t="n"/>
      <c r="J596" s="40" t="n"/>
      <c r="K596" s="41" t="n"/>
      <c r="L596" s="40" t="n"/>
      <c r="M596" s="40" t="n"/>
    </row>
    <row r="597">
      <c r="B597" s="42" t="n"/>
      <c r="C597" s="35">
        <f>IF($B597="","",TEXT($B597,"mmm"))</f>
        <v/>
      </c>
      <c r="F597" s="35">
        <f>IFERROR(VLOOKUP($E597,CatGroupTable,2,FALSE),"")</f>
        <v/>
      </c>
      <c r="K597" s="43" t="n"/>
    </row>
    <row r="598">
      <c r="B598" s="39" t="n"/>
      <c r="C598" s="30">
        <f>IF($B598="","",TEXT($B598,"mmm"))</f>
        <v/>
      </c>
      <c r="D598" s="40" t="n"/>
      <c r="E598" s="40" t="n"/>
      <c r="F598" s="30">
        <f>IFERROR(VLOOKUP($E598,CatGroupTable,2,FALSE),"")</f>
        <v/>
      </c>
      <c r="G598" s="40" t="n"/>
      <c r="H598" s="40" t="n"/>
      <c r="I598" s="40" t="n"/>
      <c r="J598" s="40" t="n"/>
      <c r="K598" s="41" t="n"/>
      <c r="L598" s="40" t="n"/>
      <c r="M598" s="40" t="n"/>
    </row>
    <row r="599">
      <c r="B599" s="42" t="n"/>
      <c r="C599" s="35">
        <f>IF($B599="","",TEXT($B599,"mmm"))</f>
        <v/>
      </c>
      <c r="F599" s="35">
        <f>IFERROR(VLOOKUP($E599,CatGroupTable,2,FALSE),"")</f>
        <v/>
      </c>
      <c r="K599" s="43" t="n"/>
    </row>
    <row r="600">
      <c r="B600" s="39" t="n"/>
      <c r="C600" s="30">
        <f>IF($B600="","",TEXT($B600,"mmm"))</f>
        <v/>
      </c>
      <c r="D600" s="40" t="n"/>
      <c r="E600" s="40" t="n"/>
      <c r="F600" s="30">
        <f>IFERROR(VLOOKUP($E600,CatGroupTable,2,FALSE),"")</f>
        <v/>
      </c>
      <c r="G600" s="40" t="n"/>
      <c r="H600" s="40" t="n"/>
      <c r="I600" s="40" t="n"/>
      <c r="J600" s="40" t="n"/>
      <c r="K600" s="41" t="n"/>
      <c r="L600" s="40" t="n"/>
      <c r="M600" s="40" t="n"/>
    </row>
  </sheetData>
  <mergeCells count="2">
    <mergeCell ref="B3:M3"/>
    <mergeCell ref="B2:M2"/>
  </mergeCells>
  <dataValidations count="6">
    <dataValidation sqref="D5:D600" showDropDown="0" showInputMessage="0" showErrorMessage="0" allowBlank="1" type="list">
      <formula1>TypeList</formula1>
    </dataValidation>
    <dataValidation sqref="E5:E600" showDropDown="0" showInputMessage="0" showErrorMessage="0" allowBlank="1" type="list">
      <formula1>CategoryList</formula1>
    </dataValidation>
    <dataValidation sqref="G5:G600" showDropDown="0" showInputMessage="0" showErrorMessage="0" allowBlank="1" type="list">
      <formula1>AccountList</formula1>
    </dataValidation>
    <dataValidation sqref="H5:H600" showDropDown="0" showInputMessage="0" showErrorMessage="0" allowBlank="1" type="list">
      <formula1>PayMethodList</formula1>
    </dataValidation>
    <dataValidation sqref="J5:J600" showDropDown="0" showInputMessage="0" showErrorMessage="0" allowBlank="1" type="list">
      <formula1>YesNoList</formula1>
    </dataValidation>
    <dataValidation sqref="L5:L600" showDropDown="0" showInputMessage="0" showErrorMessage="0" allowBlank="1" type="list">
      <formula1>YesNoList</formula1>
    </dataValidation>
  </dataValidations>
  <pageMargins left="0.3" right="0.3" top="0.4" bottom="0.4" header="0.2" footer="0.2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8A8B82"/>
    <outlinePr summaryBelow="1" summaryRight="1"/>
    <pageSetUpPr/>
  </sheetPr>
  <dimension ref="A1:M2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2" customWidth="1" min="5" max="5"/>
    <col width="18" customWidth="1" min="7" max="7"/>
    <col width="12" customWidth="1" min="8" max="8"/>
    <col width="2" customWidth="1" min="9" max="9"/>
    <col width="10" customWidth="1" min="11" max="11"/>
    <col width="12" customWidth="1" min="12" max="12"/>
    <col width="12" customWidth="1" min="13" max="13"/>
  </cols>
  <sheetData>
    <row r="1">
      <c r="A1" s="44" t="inlineStr">
        <is>
          <t>ENGINE — auto-calculated. Please don't edit (feeds the dashboard charts).</t>
        </is>
      </c>
    </row>
    <row r="3">
      <c r="A3" s="45" t="inlineStr">
        <is>
          <t>Month</t>
        </is>
      </c>
      <c r="B3" s="45" t="inlineStr">
        <is>
          <t>Income</t>
        </is>
      </c>
      <c r="C3" s="45" t="inlineStr">
        <is>
          <t>Expenses</t>
        </is>
      </c>
      <c r="D3" s="45" t="inlineStr">
        <is>
          <t>Net</t>
        </is>
      </c>
      <c r="G3" s="45" t="inlineStr">
        <is>
          <t>Category</t>
        </is>
      </c>
      <c r="H3" s="45" t="inlineStr">
        <is>
          <t>Spent</t>
        </is>
      </c>
      <c r="K3" s="45" t="inlineStr">
        <is>
          <t>Group</t>
        </is>
      </c>
      <c r="L3" s="45" t="inlineStr">
        <is>
          <t>Actual</t>
        </is>
      </c>
      <c r="M3" s="45" t="inlineStr">
        <is>
          <t>Target</t>
        </is>
      </c>
    </row>
    <row r="4">
      <c r="A4" s="46" t="inlineStr">
        <is>
          <t>Jan</t>
        </is>
      </c>
      <c r="B4" s="47">
        <f>SUMIFS(TxAmount,TxType,"Income",TxDate,"&gt;="&amp;DATE(BudgetYear,1,1),TxDate,"&lt;="&amp;EOMONTH(DATE(BudgetYear,1,1),0))</f>
        <v/>
      </c>
      <c r="C4" s="47">
        <f>SUMIFS(TxAmount,TxType,"Expense",TxDate,"&gt;="&amp;DATE(BudgetYear,1,1),TxDate,"&lt;="&amp;EOMONTH(DATE(BudgetYear,1,1),0))</f>
        <v/>
      </c>
      <c r="D4" s="47">
        <f>B4-C4</f>
        <v/>
      </c>
      <c r="G4" s="48" t="inlineStr">
        <is>
          <t>Rent / Mortgage</t>
        </is>
      </c>
      <c r="H4" s="47">
        <f>SUMIFS(TxAmount,TxType,"Expense",TxCategory,G4)</f>
        <v/>
      </c>
      <c r="K4" s="48" t="inlineStr">
        <is>
          <t>Needs</t>
        </is>
      </c>
      <c r="L4" s="47">
        <f>SUMIFS(TxAmount,TxType,"Expense",TxGroup,K4)</f>
        <v/>
      </c>
      <c r="M4" s="47">
        <f>$L$8*0.5</f>
        <v/>
      </c>
    </row>
    <row r="5">
      <c r="A5" s="46" t="inlineStr">
        <is>
          <t>Feb</t>
        </is>
      </c>
      <c r="B5" s="47">
        <f>SUMIFS(TxAmount,TxType,"Income",TxDate,"&gt;="&amp;DATE(BudgetYear,2,1),TxDate,"&lt;="&amp;EOMONTH(DATE(BudgetYear,2,1),0))</f>
        <v/>
      </c>
      <c r="C5" s="47">
        <f>SUMIFS(TxAmount,TxType,"Expense",TxDate,"&gt;="&amp;DATE(BudgetYear,2,1),TxDate,"&lt;="&amp;EOMONTH(DATE(BudgetYear,2,1),0))</f>
        <v/>
      </c>
      <c r="D5" s="47">
        <f>B5-C5</f>
        <v/>
      </c>
      <c r="G5" s="48" t="inlineStr">
        <is>
          <t>Groceries</t>
        </is>
      </c>
      <c r="H5" s="47">
        <f>SUMIFS(TxAmount,TxType,"Expense",TxCategory,G5)</f>
        <v/>
      </c>
      <c r="K5" s="48" t="inlineStr">
        <is>
          <t>Wants</t>
        </is>
      </c>
      <c r="L5" s="47">
        <f>SUMIFS(TxAmount,TxType,"Expense",TxGroup,K5)</f>
        <v/>
      </c>
      <c r="M5" s="47">
        <f>$L$8*0.3</f>
        <v/>
      </c>
    </row>
    <row r="6">
      <c r="A6" s="46" t="inlineStr">
        <is>
          <t>Mar</t>
        </is>
      </c>
      <c r="B6" s="47">
        <f>SUMIFS(TxAmount,TxType,"Income",TxDate,"&gt;="&amp;DATE(BudgetYear,3,1),TxDate,"&lt;="&amp;EOMONTH(DATE(BudgetYear,3,1),0))</f>
        <v/>
      </c>
      <c r="C6" s="47">
        <f>SUMIFS(TxAmount,TxType,"Expense",TxDate,"&gt;="&amp;DATE(BudgetYear,3,1),TxDate,"&lt;="&amp;EOMONTH(DATE(BudgetYear,3,1),0))</f>
        <v/>
      </c>
      <c r="D6" s="47">
        <f>B6-C6</f>
        <v/>
      </c>
      <c r="G6" s="48" t="inlineStr">
        <is>
          <t>Utilities</t>
        </is>
      </c>
      <c r="H6" s="47">
        <f>SUMIFS(TxAmount,TxType,"Expense",TxCategory,G6)</f>
        <v/>
      </c>
      <c r="K6" s="48" t="inlineStr">
        <is>
          <t>Savings</t>
        </is>
      </c>
      <c r="L6" s="47">
        <f>SUMIFS(TxAmount,TxType,"Expense",TxGroup,K6)</f>
        <v/>
      </c>
      <c r="M6" s="47">
        <f>$L$8*0.2</f>
        <v/>
      </c>
    </row>
    <row r="7">
      <c r="A7" s="46" t="inlineStr">
        <is>
          <t>Apr</t>
        </is>
      </c>
      <c r="B7" s="47">
        <f>SUMIFS(TxAmount,TxType,"Income",TxDate,"&gt;="&amp;DATE(BudgetYear,4,1),TxDate,"&lt;="&amp;EOMONTH(DATE(BudgetYear,4,1),0))</f>
        <v/>
      </c>
      <c r="C7" s="47">
        <f>SUMIFS(TxAmount,TxType,"Expense",TxDate,"&gt;="&amp;DATE(BudgetYear,4,1),TxDate,"&lt;="&amp;EOMONTH(DATE(BudgetYear,4,1),0))</f>
        <v/>
      </c>
      <c r="D7" s="47">
        <f>B7-C7</f>
        <v/>
      </c>
      <c r="G7" s="48" t="inlineStr">
        <is>
          <t>Transport</t>
        </is>
      </c>
      <c r="H7" s="47">
        <f>SUMIFS(TxAmount,TxType,"Expense",TxCategory,G7)</f>
        <v/>
      </c>
    </row>
    <row r="8">
      <c r="A8" s="46" t="inlineStr">
        <is>
          <t>May</t>
        </is>
      </c>
      <c r="B8" s="47">
        <f>SUMIFS(TxAmount,TxType,"Income",TxDate,"&gt;="&amp;DATE(BudgetYear,5,1),TxDate,"&lt;="&amp;EOMONTH(DATE(BudgetYear,5,1),0))</f>
        <v/>
      </c>
      <c r="C8" s="47">
        <f>SUMIFS(TxAmount,TxType,"Expense",TxDate,"&gt;="&amp;DATE(BudgetYear,5,1),TxDate,"&lt;="&amp;EOMONTH(DATE(BudgetYear,5,1),0))</f>
        <v/>
      </c>
      <c r="D8" s="47">
        <f>B8-C8</f>
        <v/>
      </c>
      <c r="G8" s="48" t="inlineStr">
        <is>
          <t>Insurance</t>
        </is>
      </c>
      <c r="H8" s="47">
        <f>SUMIFS(TxAmount,TxType,"Expense",TxCategory,G8)</f>
        <v/>
      </c>
      <c r="K8" s="49" t="inlineStr">
        <is>
          <t>Income</t>
        </is>
      </c>
      <c r="L8" s="50">
        <f>SUMIFS(TxAmount,TxType,"Income")</f>
        <v/>
      </c>
    </row>
    <row r="9">
      <c r="A9" s="46" t="inlineStr">
        <is>
          <t>Jun</t>
        </is>
      </c>
      <c r="B9" s="47">
        <f>SUMIFS(TxAmount,TxType,"Income",TxDate,"&gt;="&amp;DATE(BudgetYear,6,1),TxDate,"&lt;="&amp;EOMONTH(DATE(BudgetYear,6,1),0))</f>
        <v/>
      </c>
      <c r="C9" s="47">
        <f>SUMIFS(TxAmount,TxType,"Expense",TxDate,"&gt;="&amp;DATE(BudgetYear,6,1),TxDate,"&lt;="&amp;EOMONTH(DATE(BudgetYear,6,1),0))</f>
        <v/>
      </c>
      <c r="D9" s="47">
        <f>B9-C9</f>
        <v/>
      </c>
      <c r="G9" s="48" t="inlineStr">
        <is>
          <t>Healthcare</t>
        </is>
      </c>
      <c r="H9" s="47">
        <f>SUMIFS(TxAmount,TxType,"Expense",TxCategory,G9)</f>
        <v/>
      </c>
    </row>
    <row r="10">
      <c r="A10" s="46" t="inlineStr">
        <is>
          <t>Jul</t>
        </is>
      </c>
      <c r="B10" s="47">
        <f>SUMIFS(TxAmount,TxType,"Income",TxDate,"&gt;="&amp;DATE(BudgetYear,7,1),TxDate,"&lt;="&amp;EOMONTH(DATE(BudgetYear,7,1),0))</f>
        <v/>
      </c>
      <c r="C10" s="47">
        <f>SUMIFS(TxAmount,TxType,"Expense",TxDate,"&gt;="&amp;DATE(BudgetYear,7,1),TxDate,"&lt;="&amp;EOMONTH(DATE(BudgetYear,7,1),0))</f>
        <v/>
      </c>
      <c r="D10" s="47">
        <f>B10-C10</f>
        <v/>
      </c>
      <c r="G10" s="48" t="inlineStr">
        <is>
          <t>Phone / Internet</t>
        </is>
      </c>
      <c r="H10" s="47">
        <f>SUMIFS(TxAmount,TxType,"Expense",TxCategory,G10)</f>
        <v/>
      </c>
    </row>
    <row r="11">
      <c r="A11" s="46" t="inlineStr">
        <is>
          <t>Aug</t>
        </is>
      </c>
      <c r="B11" s="47">
        <f>SUMIFS(TxAmount,TxType,"Income",TxDate,"&gt;="&amp;DATE(BudgetYear,8,1),TxDate,"&lt;="&amp;EOMONTH(DATE(BudgetYear,8,1),0))</f>
        <v/>
      </c>
      <c r="C11" s="47">
        <f>SUMIFS(TxAmount,TxType,"Expense",TxDate,"&gt;="&amp;DATE(BudgetYear,8,1),TxDate,"&lt;="&amp;EOMONTH(DATE(BudgetYear,8,1),0))</f>
        <v/>
      </c>
      <c r="D11" s="47">
        <f>B11-C11</f>
        <v/>
      </c>
      <c r="G11" s="48" t="inlineStr">
        <is>
          <t>Dining Out</t>
        </is>
      </c>
      <c r="H11" s="47">
        <f>SUMIFS(TxAmount,TxType,"Expense",TxCategory,G11)</f>
        <v/>
      </c>
    </row>
    <row r="12">
      <c r="A12" s="46" t="inlineStr">
        <is>
          <t>Sep</t>
        </is>
      </c>
      <c r="B12" s="47">
        <f>SUMIFS(TxAmount,TxType,"Income",TxDate,"&gt;="&amp;DATE(BudgetYear,9,1),TxDate,"&lt;="&amp;EOMONTH(DATE(BudgetYear,9,1),0))</f>
        <v/>
      </c>
      <c r="C12" s="47">
        <f>SUMIFS(TxAmount,TxType,"Expense",TxDate,"&gt;="&amp;DATE(BudgetYear,9,1),TxDate,"&lt;="&amp;EOMONTH(DATE(BudgetYear,9,1),0))</f>
        <v/>
      </c>
      <c r="D12" s="47">
        <f>B12-C12</f>
        <v/>
      </c>
      <c r="G12" s="48" t="inlineStr">
        <is>
          <t>Entertainment</t>
        </is>
      </c>
      <c r="H12" s="47">
        <f>SUMIFS(TxAmount,TxType,"Expense",TxCategory,G12)</f>
        <v/>
      </c>
    </row>
    <row r="13">
      <c r="A13" s="46" t="inlineStr">
        <is>
          <t>Oct</t>
        </is>
      </c>
      <c r="B13" s="47">
        <f>SUMIFS(TxAmount,TxType,"Income",TxDate,"&gt;="&amp;DATE(BudgetYear,10,1),TxDate,"&lt;="&amp;EOMONTH(DATE(BudgetYear,10,1),0))</f>
        <v/>
      </c>
      <c r="C13" s="47">
        <f>SUMIFS(TxAmount,TxType,"Expense",TxDate,"&gt;="&amp;DATE(BudgetYear,10,1),TxDate,"&lt;="&amp;EOMONTH(DATE(BudgetYear,10,1),0))</f>
        <v/>
      </c>
      <c r="D13" s="47">
        <f>B13-C13</f>
        <v/>
      </c>
      <c r="G13" s="48" t="inlineStr">
        <is>
          <t>Shopping</t>
        </is>
      </c>
      <c r="H13" s="47">
        <f>SUMIFS(TxAmount,TxType,"Expense",TxCategory,G13)</f>
        <v/>
      </c>
    </row>
    <row r="14">
      <c r="A14" s="46" t="inlineStr">
        <is>
          <t>Nov</t>
        </is>
      </c>
      <c r="B14" s="47">
        <f>SUMIFS(TxAmount,TxType,"Income",TxDate,"&gt;="&amp;DATE(BudgetYear,11,1),TxDate,"&lt;="&amp;EOMONTH(DATE(BudgetYear,11,1),0))</f>
        <v/>
      </c>
      <c r="C14" s="47">
        <f>SUMIFS(TxAmount,TxType,"Expense",TxDate,"&gt;="&amp;DATE(BudgetYear,11,1),TxDate,"&lt;="&amp;EOMONTH(DATE(BudgetYear,11,1),0))</f>
        <v/>
      </c>
      <c r="D14" s="47">
        <f>B14-C14</f>
        <v/>
      </c>
      <c r="G14" s="48" t="inlineStr">
        <is>
          <t>Subscriptions</t>
        </is>
      </c>
      <c r="H14" s="47">
        <f>SUMIFS(TxAmount,TxType,"Expense",TxCategory,G14)</f>
        <v/>
      </c>
    </row>
    <row r="15">
      <c r="A15" s="46" t="inlineStr">
        <is>
          <t>Dec</t>
        </is>
      </c>
      <c r="B15" s="47">
        <f>SUMIFS(TxAmount,TxType,"Income",TxDate,"&gt;="&amp;DATE(BudgetYear,12,1),TxDate,"&lt;="&amp;EOMONTH(DATE(BudgetYear,12,1),0))</f>
        <v/>
      </c>
      <c r="C15" s="47">
        <f>SUMIFS(TxAmount,TxType,"Expense",TxDate,"&gt;="&amp;DATE(BudgetYear,12,1),TxDate,"&lt;="&amp;EOMONTH(DATE(BudgetYear,12,1),0))</f>
        <v/>
      </c>
      <c r="D15" s="47">
        <f>B15-C15</f>
        <v/>
      </c>
      <c r="G15" s="48" t="inlineStr">
        <is>
          <t>Travel</t>
        </is>
      </c>
      <c r="H15" s="47">
        <f>SUMIFS(TxAmount,TxType,"Expense",TxCategory,G15)</f>
        <v/>
      </c>
    </row>
    <row r="16">
      <c r="G16" s="48" t="inlineStr">
        <is>
          <t>Hobbies</t>
        </is>
      </c>
      <c r="H16" s="47">
        <f>SUMIFS(TxAmount,TxType,"Expense",TxCategory,G16)</f>
        <v/>
      </c>
    </row>
    <row r="17">
      <c r="G17" s="48" t="inlineStr">
        <is>
          <t>Savings</t>
        </is>
      </c>
      <c r="H17" s="47">
        <f>SUMIFS(TxAmount,TxType,"Expense",TxCategory,G17)</f>
        <v/>
      </c>
    </row>
    <row r="18">
      <c r="G18" s="48" t="inlineStr">
        <is>
          <t>Investments</t>
        </is>
      </c>
      <c r="H18" s="47">
        <f>SUMIFS(TxAmount,TxType,"Expense",TxCategory,G18)</f>
        <v/>
      </c>
    </row>
    <row r="19">
      <c r="G19" s="48" t="inlineStr">
        <is>
          <t>Emergency Fund</t>
        </is>
      </c>
      <c r="H19" s="47">
        <f>SUMIFS(TxAmount,TxType,"Expense",TxCategory,G19)</f>
        <v/>
      </c>
    </row>
    <row r="20">
      <c r="G20" s="48" t="inlineStr">
        <is>
          <t>Debt Payment</t>
        </is>
      </c>
      <c r="H20" s="47">
        <f>SUMIFS(TxAmount,TxType,"Expense",TxCategory,G20)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49A8C"/>
    <outlinePr summaryBelow="1" summaryRight="1"/>
    <pageSetUpPr fitToPage="1"/>
  </sheetPr>
  <dimension ref="A1:N7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</row>
    <row r="2" ht="46" customHeight="1">
      <c r="A2" s="1" t="n"/>
      <c r="B2" s="13" t="inlineStr">
        <is>
          <t>DASHBOARD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1" t="n"/>
    </row>
    <row r="3">
      <c r="A3" s="1" t="n"/>
      <c r="B3" s="51">
        <f>"Budget overview for "&amp;Household&amp;"  ·  "&amp;BudgetYear</f>
        <v/>
      </c>
      <c r="N3" s="1" t="n"/>
    </row>
    <row r="4" ht="8" customHeight="1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</row>
    <row r="5" ht="16" customHeight="1">
      <c r="A5" s="1" t="n"/>
      <c r="B5" s="52" t="inlineStr">
        <is>
          <t>ANNUAL INCOME</t>
        </is>
      </c>
      <c r="C5" s="53" t="n"/>
      <c r="D5" s="54" t="inlineStr">
        <is>
          <t>ANNUAL EXPENSES</t>
        </is>
      </c>
      <c r="E5" s="55" t="n"/>
      <c r="F5" s="56" t="inlineStr">
        <is>
          <t>NET SAVINGS</t>
        </is>
      </c>
      <c r="G5" s="57" t="n"/>
      <c r="H5" s="58" t="inlineStr">
        <is>
          <t>SAVINGS RATE</t>
        </is>
      </c>
      <c r="I5" s="59" t="n"/>
      <c r="J5" s="60" t="inlineStr">
        <is>
          <t>AVG MONTHLY SPEND</t>
        </is>
      </c>
      <c r="K5" s="61" t="n"/>
      <c r="L5" s="56" t="inlineStr">
        <is>
          <t>BUDGET HEALTH</t>
        </is>
      </c>
      <c r="M5" s="57" t="n"/>
      <c r="N5" s="1" t="n"/>
    </row>
    <row r="6" ht="20" customHeight="1">
      <c r="A6" s="1" t="n"/>
      <c r="B6" s="62">
        <f>SUMIFS(TxAmount,TxType,"Income")</f>
        <v/>
      </c>
      <c r="C6" s="63" t="n"/>
      <c r="D6" s="62">
        <f>SUMIFS(TxAmount,TxType,"Expense")</f>
        <v/>
      </c>
      <c r="E6" s="63" t="n"/>
      <c r="F6" s="62">
        <f>SUMIFS(TxAmount,TxType,"Income")-SUMIFS(TxAmount,TxType,"Expense")</f>
        <v/>
      </c>
      <c r="G6" s="63" t="n"/>
      <c r="H6" s="64">
        <f>IFERROR((SUMIFS(TxAmount,TxType,"Income")-SUMIFS(TxAmount,TxType,"Expense"))/SUMIFS(TxAmount,TxType,"Income"),0)</f>
        <v/>
      </c>
      <c r="I6" s="63" t="n"/>
      <c r="J6" s="62">
        <f>SUMIFS(TxAmount,TxType,"Expense")/12</f>
        <v/>
      </c>
      <c r="K6" s="63" t="n"/>
      <c r="L6" s="65">
        <f>ROUND(MIN(1,MAX(0,(SUMIFS(TxAmount,TxType,"Income")-SUMIFS(TxAmount,TxType,"Expense"))/SUMIFS(TxAmount,TxType,"Income")/0.2))*100,0)</f>
        <v/>
      </c>
      <c r="M6" s="63" t="n"/>
      <c r="N6" s="1" t="n"/>
    </row>
    <row r="7" ht="22" customHeight="1">
      <c r="A7" s="1" t="n"/>
      <c r="B7" s="63" t="n"/>
      <c r="C7" s="63" t="n"/>
      <c r="D7" s="63" t="n"/>
      <c r="E7" s="63" t="n"/>
      <c r="F7" s="63" t="n"/>
      <c r="G7" s="63" t="n"/>
      <c r="H7" s="63" t="n"/>
      <c r="I7" s="63" t="n"/>
      <c r="J7" s="63" t="n"/>
      <c r="K7" s="63" t="n"/>
      <c r="L7" s="63" t="n"/>
      <c r="M7" s="63" t="n"/>
      <c r="N7" s="1" t="n"/>
    </row>
    <row r="8" ht="8" customHeight="1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</row>
    <row r="9">
      <c r="A9" s="1" t="n"/>
      <c r="B9" s="1" t="n"/>
      <c r="C9" s="1" t="n"/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</row>
    <row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</row>
    <row r="1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</row>
    <row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</row>
    <row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</row>
    <row r="60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</row>
    <row r="63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</row>
    <row r="64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</row>
    <row r="65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</row>
    <row r="66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</row>
    <row r="67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</row>
    <row r="68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</row>
    <row r="69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</row>
    <row r="70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</row>
  </sheetData>
  <mergeCells count="14">
    <mergeCell ref="B2:M2"/>
    <mergeCell ref="B3:M3"/>
    <mergeCell ref="H6:I7"/>
    <mergeCell ref="J5:K5"/>
    <mergeCell ref="B5:C5"/>
    <mergeCell ref="J6:K7"/>
    <mergeCell ref="F5:G5"/>
    <mergeCell ref="D5:E5"/>
    <mergeCell ref="L6:M7"/>
    <mergeCell ref="D6:E7"/>
    <mergeCell ref="B6:C7"/>
    <mergeCell ref="H5:I5"/>
    <mergeCell ref="F6:G7"/>
    <mergeCell ref="L5:M5"/>
  </mergeCells>
  <pageMargins left="0.3" right="0.3" top="0.4" bottom="0.4" header="0.2" footer="0.2"/>
  <pageSetup orientation="landscape" fitToHeight="0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00D2A99B"/>
    <outlinePr summaryBelow="1" summaryRight="1"/>
    <pageSetUpPr fitToPage="1"/>
  </sheetPr>
  <dimension ref="A1:L4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0" customWidth="1" min="2" max="2"/>
    <col width="18" customWidth="1" min="3" max="3"/>
    <col width="12" customWidth="1" min="4" max="4"/>
    <col width="9" customWidth="1" min="5" max="5"/>
    <col width="9" customWidth="1" min="6" max="6"/>
    <col width="14" customWidth="1" min="7" max="7"/>
    <col width="13" customWidth="1" min="8" max="8"/>
    <col width="16" customWidth="1" min="9" max="9"/>
    <col width="22" customWidth="1" min="10" max="10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</row>
    <row r="2" ht="46" customHeight="1">
      <c r="A2" s="1" t="n"/>
      <c r="B2" s="13" t="inlineStr">
        <is>
          <t>BILLS &amp; PAYMENTS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1" t="n"/>
      <c r="L2" s="1" t="n"/>
    </row>
    <row r="3" ht="16" customHeight="1">
      <c r="A3" s="1" t="n"/>
      <c r="B3" s="14" t="inlineStr">
        <is>
          <t>Tick a bill as Paid and the status takes care of itself.</t>
        </is>
      </c>
      <c r="K3" s="1" t="n"/>
      <c r="L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</row>
    <row r="5" ht="24" customHeight="1">
      <c r="A5" s="1" t="n"/>
      <c r="B5" s="18" t="inlineStr">
        <is>
          <t>Bill Name</t>
        </is>
      </c>
      <c r="C5" s="18" t="inlineStr">
        <is>
          <t>Category</t>
        </is>
      </c>
      <c r="D5" s="18" t="inlineStr">
        <is>
          <t>Amount</t>
        </is>
      </c>
      <c r="E5" s="18" t="inlineStr">
        <is>
          <t>Due Day</t>
        </is>
      </c>
      <c r="F5" s="18" t="inlineStr">
        <is>
          <t>Paid?</t>
        </is>
      </c>
      <c r="G5" s="18" t="inlineStr">
        <is>
          <t>Due Date</t>
        </is>
      </c>
      <c r="H5" s="18" t="inlineStr">
        <is>
          <t>Status</t>
        </is>
      </c>
      <c r="I5" s="18" t="inlineStr">
        <is>
          <t>Account</t>
        </is>
      </c>
      <c r="J5" s="18" t="inlineStr">
        <is>
          <t>Notes</t>
        </is>
      </c>
      <c r="K5" s="1" t="n"/>
      <c r="L5" s="1" t="n"/>
    </row>
    <row r="6">
      <c r="A6" s="1" t="n"/>
      <c r="B6" s="17" t="inlineStr">
        <is>
          <t>Rent / Mortgage</t>
        </is>
      </c>
      <c r="C6" s="17" t="inlineStr">
        <is>
          <t>Rent / Mortgage</t>
        </is>
      </c>
      <c r="D6" s="20" t="n">
        <v>1450</v>
      </c>
      <c r="E6" s="19" t="n">
        <v>1</v>
      </c>
      <c r="F6" s="19" t="inlineStr">
        <is>
          <t>Yes</t>
        </is>
      </c>
      <c r="G6" s="66">
        <f>DATE(YEAR(TODAY()),MONTH(TODAY()),$E6)</f>
        <v/>
      </c>
      <c r="H6" s="67">
        <f>IF($F6="Yes","Paid",IF($G6&lt;TODAY(),"Overdue",IF($G6&lt;=TODAY()+7,"Due Soon","Upcoming")))</f>
        <v/>
      </c>
      <c r="I6" s="17" t="inlineStr">
        <is>
          <t>Main Checking</t>
        </is>
      </c>
      <c r="J6" s="68" t="inlineStr"/>
      <c r="K6" s="1" t="n"/>
      <c r="L6" s="1" t="n"/>
    </row>
    <row r="7">
      <c r="A7" s="1" t="n"/>
      <c r="B7" s="17" t="inlineStr">
        <is>
          <t>Electricity</t>
        </is>
      </c>
      <c r="C7" s="17" t="inlineStr">
        <is>
          <t>Utilities</t>
        </is>
      </c>
      <c r="D7" s="20" t="n">
        <v>95</v>
      </c>
      <c r="E7" s="19" t="n">
        <v>8</v>
      </c>
      <c r="F7" s="19" t="inlineStr">
        <is>
          <t>Yes</t>
        </is>
      </c>
      <c r="G7" s="66">
        <f>DATE(YEAR(TODAY()),MONTH(TODAY()),$E7)</f>
        <v/>
      </c>
      <c r="H7" s="67">
        <f>IF($F7="Yes","Paid",IF($G7&lt;TODAY(),"Overdue",IF($G7&lt;=TODAY()+7,"Due Soon","Upcoming")))</f>
        <v/>
      </c>
      <c r="I7" s="17" t="inlineStr">
        <is>
          <t>Main Checking</t>
        </is>
      </c>
      <c r="J7" s="68" t="inlineStr"/>
      <c r="K7" s="1" t="n"/>
      <c r="L7" s="1" t="n"/>
    </row>
    <row r="8">
      <c r="A8" s="1" t="n"/>
      <c r="B8" s="17" t="inlineStr">
        <is>
          <t>Water</t>
        </is>
      </c>
      <c r="C8" s="17" t="inlineStr">
        <is>
          <t>Utilities</t>
        </is>
      </c>
      <c r="D8" s="20" t="n">
        <v>42</v>
      </c>
      <c r="E8" s="19" t="n">
        <v>12</v>
      </c>
      <c r="F8" s="19" t="inlineStr">
        <is>
          <t>Yes</t>
        </is>
      </c>
      <c r="G8" s="66">
        <f>DATE(YEAR(TODAY()),MONTH(TODAY()),$E8)</f>
        <v/>
      </c>
      <c r="H8" s="67">
        <f>IF($F8="Yes","Paid",IF($G8&lt;TODAY(),"Overdue",IF($G8&lt;=TODAY()+7,"Due Soon","Upcoming")))</f>
        <v/>
      </c>
      <c r="I8" s="17" t="inlineStr">
        <is>
          <t>Main Checking</t>
        </is>
      </c>
      <c r="J8" s="68" t="inlineStr"/>
      <c r="K8" s="1" t="n"/>
      <c r="L8" s="1" t="n"/>
    </row>
    <row r="9">
      <c r="A9" s="1" t="n"/>
      <c r="B9" s="17" t="inlineStr">
        <is>
          <t>Internet</t>
        </is>
      </c>
      <c r="C9" s="17" t="inlineStr">
        <is>
          <t>Phone / Internet</t>
        </is>
      </c>
      <c r="D9" s="20" t="n">
        <v>60</v>
      </c>
      <c r="E9" s="19" t="n">
        <v>15</v>
      </c>
      <c r="F9" s="19" t="inlineStr">
        <is>
          <t>No</t>
        </is>
      </c>
      <c r="G9" s="66">
        <f>DATE(YEAR(TODAY()),MONTH(TODAY()),$E9)</f>
        <v/>
      </c>
      <c r="H9" s="67">
        <f>IF($F9="Yes","Paid",IF($G9&lt;TODAY(),"Overdue",IF($G9&lt;=TODAY()+7,"Due Soon","Upcoming")))</f>
        <v/>
      </c>
      <c r="I9" s="17" t="inlineStr">
        <is>
          <t>Main Checking</t>
        </is>
      </c>
      <c r="J9" s="68" t="inlineStr"/>
      <c r="K9" s="1" t="n"/>
      <c r="L9" s="1" t="n"/>
    </row>
    <row r="10">
      <c r="A10" s="1" t="n"/>
      <c r="B10" s="17" t="inlineStr">
        <is>
          <t>Mobile Plan</t>
        </is>
      </c>
      <c r="C10" s="17" t="inlineStr">
        <is>
          <t>Phone / Internet</t>
        </is>
      </c>
      <c r="D10" s="20" t="n">
        <v>35</v>
      </c>
      <c r="E10" s="19" t="n">
        <v>18</v>
      </c>
      <c r="F10" s="19" t="inlineStr">
        <is>
          <t>No</t>
        </is>
      </c>
      <c r="G10" s="66">
        <f>DATE(YEAR(TODAY()),MONTH(TODAY()),$E10)</f>
        <v/>
      </c>
      <c r="H10" s="67">
        <f>IF($F10="Yes","Paid",IF($G10&lt;TODAY(),"Overdue",IF($G10&lt;=TODAY()+7,"Due Soon","Upcoming")))</f>
        <v/>
      </c>
      <c r="I10" s="17" t="inlineStr">
        <is>
          <t>Main Checking</t>
        </is>
      </c>
      <c r="J10" s="68" t="inlineStr"/>
      <c r="K10" s="1" t="n"/>
      <c r="L10" s="1" t="n"/>
    </row>
    <row r="11">
      <c r="A11" s="1" t="n"/>
      <c r="B11" s="17" t="inlineStr">
        <is>
          <t>Car Insurance</t>
        </is>
      </c>
      <c r="C11" s="17" t="inlineStr">
        <is>
          <t>Insurance</t>
        </is>
      </c>
      <c r="D11" s="20" t="n">
        <v>140</v>
      </c>
      <c r="E11" s="19" t="n">
        <v>5</v>
      </c>
      <c r="F11" s="19" t="inlineStr">
        <is>
          <t>Yes</t>
        </is>
      </c>
      <c r="G11" s="66">
        <f>DATE(YEAR(TODAY()),MONTH(TODAY()),$E11)</f>
        <v/>
      </c>
      <c r="H11" s="67">
        <f>IF($F11="Yes","Paid",IF($G11&lt;TODAY(),"Overdue",IF($G11&lt;=TODAY()+7,"Due Soon","Upcoming")))</f>
        <v/>
      </c>
      <c r="I11" s="17" t="inlineStr">
        <is>
          <t>Main Checking</t>
        </is>
      </c>
      <c r="J11" s="68" t="inlineStr"/>
      <c r="K11" s="1" t="n"/>
      <c r="L11" s="1" t="n"/>
    </row>
    <row r="12">
      <c r="A12" s="1" t="n"/>
      <c r="B12" s="17" t="inlineStr">
        <is>
          <t>Streaming Bundle</t>
        </is>
      </c>
      <c r="C12" s="17" t="inlineStr">
        <is>
          <t>Subscriptions</t>
        </is>
      </c>
      <c r="D12" s="20" t="n">
        <v>32</v>
      </c>
      <c r="E12" s="19" t="n">
        <v>22</v>
      </c>
      <c r="F12" s="19" t="inlineStr">
        <is>
          <t>No</t>
        </is>
      </c>
      <c r="G12" s="66">
        <f>DATE(YEAR(TODAY()),MONTH(TODAY()),$E12)</f>
        <v/>
      </c>
      <c r="H12" s="67">
        <f>IF($F12="Yes","Paid",IF($G12&lt;TODAY(),"Overdue",IF($G12&lt;=TODAY()+7,"Due Soon","Upcoming")))</f>
        <v/>
      </c>
      <c r="I12" s="17" t="inlineStr">
        <is>
          <t>Credit Card</t>
        </is>
      </c>
      <c r="J12" s="68" t="inlineStr"/>
      <c r="K12" s="1" t="n"/>
      <c r="L12" s="1" t="n"/>
    </row>
    <row r="13">
      <c r="A13" s="1" t="n"/>
      <c r="B13" s="17" t="inlineStr">
        <is>
          <t>Gym</t>
        </is>
      </c>
      <c r="C13" s="17" t="inlineStr">
        <is>
          <t>Subscriptions</t>
        </is>
      </c>
      <c r="D13" s="20" t="n">
        <v>29</v>
      </c>
      <c r="E13" s="19" t="n">
        <v>28</v>
      </c>
      <c r="F13" s="19" t="inlineStr">
        <is>
          <t>No</t>
        </is>
      </c>
      <c r="G13" s="66">
        <f>DATE(YEAR(TODAY()),MONTH(TODAY()),$E13)</f>
        <v/>
      </c>
      <c r="H13" s="67">
        <f>IF($F13="Yes","Paid",IF($G13&lt;TODAY(),"Overdue",IF($G13&lt;=TODAY()+7,"Due Soon","Upcoming")))</f>
        <v/>
      </c>
      <c r="I13" s="17" t="inlineStr">
        <is>
          <t>Credit Card</t>
        </is>
      </c>
      <c r="J13" s="68" t="inlineStr"/>
      <c r="K13" s="1" t="n"/>
      <c r="L13" s="1" t="n"/>
    </row>
    <row r="14">
      <c r="A14" s="1" t="n"/>
      <c r="B14" s="17" t="inlineStr">
        <is>
          <t>Credit Card</t>
        </is>
      </c>
      <c r="C14" s="17" t="inlineStr">
        <is>
          <t>Debt Payment</t>
        </is>
      </c>
      <c r="D14" s="20" t="n">
        <v>320</v>
      </c>
      <c r="E14" s="19" t="n">
        <v>25</v>
      </c>
      <c r="F14" s="19" t="inlineStr">
        <is>
          <t>No</t>
        </is>
      </c>
      <c r="G14" s="66">
        <f>DATE(YEAR(TODAY()),MONTH(TODAY()),$E14)</f>
        <v/>
      </c>
      <c r="H14" s="67">
        <f>IF($F14="Yes","Paid",IF($G14&lt;TODAY(),"Overdue",IF($G14&lt;=TODAY()+7,"Due Soon","Upcoming")))</f>
        <v/>
      </c>
      <c r="I14" s="17" t="inlineStr">
        <is>
          <t>Main Checking</t>
        </is>
      </c>
      <c r="J14" s="68" t="inlineStr"/>
      <c r="K14" s="1" t="n"/>
      <c r="L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</row>
    <row r="16">
      <c r="A16" s="1" t="n"/>
      <c r="B16" s="69" t="inlineStr">
        <is>
          <t>This month's bills:</t>
        </is>
      </c>
      <c r="C16" s="1" t="n"/>
      <c r="D16" s="70">
        <f>SUM(D6:D14)</f>
        <v/>
      </c>
      <c r="E16" s="1" t="n"/>
      <c r="F16" s="1" t="n"/>
      <c r="G16" s="1" t="n"/>
      <c r="H16" s="1" t="n"/>
      <c r="I16" s="1" t="n"/>
      <c r="J16" s="1" t="n"/>
      <c r="K16" s="1" t="n"/>
      <c r="L16" s="1" t="n"/>
    </row>
    <row r="17">
      <c r="A17" s="1" t="n"/>
      <c r="B17" s="69" t="inlineStr">
        <is>
          <t>Still to pay:</t>
        </is>
      </c>
      <c r="C17" s="1" t="n"/>
      <c r="D17" s="71">
        <f>SUMIFS(D6:D14,F6:F14,"No")</f>
        <v/>
      </c>
      <c r="E17" s="1" t="n"/>
      <c r="F17" s="1" t="n"/>
      <c r="G17" s="1" t="n"/>
      <c r="H17" s="1" t="n"/>
      <c r="I17" s="1" t="n"/>
      <c r="J17" s="1" t="n"/>
      <c r="K17" s="1" t="n"/>
      <c r="L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</row>
    <row r="30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</row>
  </sheetData>
  <mergeCells count="2">
    <mergeCell ref="B3:J3"/>
    <mergeCell ref="B2:J2"/>
  </mergeCells>
  <conditionalFormatting sqref="H6:H14">
    <cfRule type="cellIs" priority="1" operator="equal" dxfId="0">
      <formula>"Paid"</formula>
    </cfRule>
    <cfRule type="cellIs" priority="2" operator="equal" dxfId="1">
      <formula>"Overdue"</formula>
    </cfRule>
    <cfRule type="cellIs" priority="3" operator="equal" dxfId="2">
      <formula>"Due Soon"</formula>
    </cfRule>
    <cfRule type="cellIs" priority="4" operator="equal" dxfId="3">
      <formula>"Upcoming"</formula>
    </cfRule>
  </conditionalFormatting>
  <dataValidations count="1">
    <dataValidation sqref="F6:F14" showDropDown="0" showInputMessage="0" showErrorMessage="0" allowBlank="1" type="list">
      <formula1>YesNoList</formula1>
    </dataValidation>
  </dataValidations>
  <pageMargins left="0.3" right="0.3" top="0.4" bottom="0.4" header="0.2" footer="0.2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2026-06-27T15:32:45Z</dcterms:created>
  <dcterms:modified xmlns:dcterms="http://purl.org/dc/terms/" xmlns:xsi="http://www.w3.org/2001/XMLSchema-instance" xsi:type="dcterms:W3CDTF">2026-06-27T15:32:46Z</dcterms:modified>
</cp:coreProperties>
</file>